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activeTab="2"/>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記載例】シフト記号" localSheetId="4">'シフト記号表（勤務時間帯）'!$C$6:$C$47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介護支援専門員">'プルダウン・リスト'!$F$15:$F$23</definedName>
    <definedName name="看護職員">'プルダウン・リスト'!$E$15:$E$23</definedName>
    <definedName name="計画作成担当者">'プルダウン・リスト'!$G$15:$G$23</definedName>
    <definedName name="_xlnm.Print_Area" localSheetId="5">記入方法!$B$1:$Q$84</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Titles" localSheetId="3">'看多機（1枚版）'!$1:$20</definedName>
    <definedName name="_xlnm.Print_Area" localSheetId="2">'看多機(50人)'!$A$1:$BI$179</definedName>
    <definedName name="_xlnm.Print_Titles" localSheetId="2">'看多機(50人)'!$1:$20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<sst xmlns="http://schemas.openxmlformats.org/spreadsheetml/2006/main" xmlns:r="http://schemas.openxmlformats.org/officeDocument/2006/relationships" count="221" uniqueCount="221">
  <si>
    <t>z</t>
  </si>
  <si>
    <t>うち、休憩時間</t>
    <rPh sb="3" eb="5">
      <t>キュウケイ</t>
    </rPh>
    <rPh sb="5" eb="7">
      <t>ジカン</t>
    </rPh>
    <phoneticPr fontId="1"/>
  </si>
  <si>
    <t>4週目</t>
    <rPh sb="1" eb="2">
      <t>シュウ</t>
    </rPh>
    <rPh sb="2" eb="3">
      <t>メ</t>
    </rPh>
    <phoneticPr fontId="1"/>
  </si>
  <si>
    <t>記号</t>
    <rPh sb="0" eb="2">
      <t>キゴウ</t>
    </rPh>
    <phoneticPr fontId="1"/>
  </si>
  <si>
    <t>1日に2回勤務する場合</t>
    <rPh sb="1" eb="2">
      <t>ニチ</t>
    </rPh>
    <rPh sb="4" eb="5">
      <t>カイ</t>
    </rPh>
    <rPh sb="5" eb="7">
      <t>キンム</t>
    </rPh>
    <rPh sb="9" eb="11">
      <t>バアイ</t>
    </rPh>
    <phoneticPr fontId="1"/>
  </si>
  <si>
    <t>従業者の勤務の体制及び勤務形態一覧表　</t>
  </si>
  <si>
    <t>区分</t>
    <rPh sb="0" eb="2">
      <t>クブン</t>
    </rPh>
    <phoneticPr fontId="1"/>
  </si>
  <si>
    <t>年</t>
    <rPh sb="0" eb="1">
      <t>ネン</t>
    </rPh>
    <phoneticPr fontId="1"/>
  </si>
  <si>
    <t>）</t>
  </si>
  <si>
    <t>m</t>
  </si>
  <si>
    <t>B</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</si>
  <si>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</si>
  <si>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</si>
  <si>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1週目</t>
    <rPh sb="1" eb="2">
      <t>シュウ</t>
    </rPh>
    <rPh sb="2" eb="3">
      <t>メ</t>
    </rPh>
    <phoneticPr fontId="1"/>
  </si>
  <si>
    <t>～</t>
  </si>
  <si>
    <t>C</t>
  </si>
  <si>
    <t>A</t>
  </si>
  <si>
    <r>
      <t>(14)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</si>
  <si>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n</t>
  </si>
  <si>
    <t>t</t>
  </si>
  <si>
    <t>D</t>
  </si>
  <si>
    <t>サービス種別（</t>
    <rPh sb="4" eb="6">
      <t>シュベツ</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</si>
  <si>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</si>
  <si>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</si>
  <si>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みなし措置</t>
    <rPh sb="3" eb="5">
      <t>ソチ</t>
    </rPh>
    <phoneticPr fontId="1"/>
  </si>
  <si>
    <t>p</t>
  </si>
  <si>
    <t>（サテライト型）看護小規模多機能型居宅介護</t>
    <rPh sb="8" eb="10">
      <t>カンゴ</t>
    </rPh>
    <rPh sb="10" eb="13">
      <t>ショウキボ</t>
    </rPh>
    <rPh sb="13" eb="16">
      <t>タキノウ</t>
    </rPh>
    <rPh sb="16" eb="17">
      <t>ガタ</t>
    </rPh>
    <rPh sb="17" eb="19">
      <t>キョタク</t>
    </rPh>
    <rPh sb="19" eb="21">
      <t>カイゴ</t>
    </rPh>
    <phoneticPr fontId="1"/>
  </si>
  <si>
    <t>3週目</t>
    <rPh sb="1" eb="2">
      <t>シュウ</t>
    </rPh>
    <rPh sb="2" eb="3">
      <t>メ</t>
    </rPh>
    <phoneticPr fontId="1"/>
  </si>
  <si>
    <t>日</t>
    <rPh sb="0" eb="1">
      <t>ニチ</t>
    </rPh>
    <phoneticPr fontId="1"/>
  </si>
  <si>
    <t>5週目</t>
    <rPh sb="1" eb="2">
      <t>シュウ</t>
    </rPh>
    <rPh sb="2" eb="3">
      <t>メ</t>
    </rPh>
    <phoneticPr fontId="1"/>
  </si>
  <si>
    <t>：</t>
  </si>
  <si>
    <t>)</t>
  </si>
  <si>
    <t>o</t>
  </si>
  <si>
    <t>シフト記号</t>
    <rPh sb="3" eb="5">
      <t>キゴウ</t>
    </rPh>
    <phoneticPr fontId="18"/>
  </si>
  <si>
    <t>勤務時間</t>
    <rPh sb="0" eb="2">
      <t>キンム</t>
    </rPh>
    <rPh sb="2" eb="4">
      <t>ジカン</t>
    </rPh>
    <phoneticPr fontId="1"/>
  </si>
  <si>
    <t>介護福祉士</t>
    <rPh sb="0" eb="2">
      <t>カイゴ</t>
    </rPh>
    <rPh sb="2" eb="5">
      <t>フクシシ</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</si>
  <si>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</si>
  <si>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</si>
  <si>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</si>
  <si>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No</t>
  </si>
  <si>
    <t>(1)</t>
  </si>
  <si>
    <t>令和</t>
    <rPh sb="0" eb="2">
      <t>レイワ</t>
    </rPh>
    <phoneticPr fontId="1"/>
  </si>
  <si>
    <t>b</t>
  </si>
  <si>
    <t>時間/週</t>
    <rPh sb="0" eb="2">
      <t>ジカン</t>
    </rPh>
    <rPh sb="3" eb="4">
      <t>シュウ</t>
    </rPh>
    <phoneticPr fontId="1"/>
  </si>
  <si>
    <t>j</t>
  </si>
  <si>
    <t>時間/月</t>
    <rPh sb="0" eb="2">
      <t>ジカン</t>
    </rPh>
    <rPh sb="3" eb="4">
      <t>ツキ</t>
    </rPh>
    <phoneticPr fontId="1"/>
  </si>
  <si>
    <t>○○　C太</t>
    <rPh sb="4" eb="5">
      <t>タ</t>
    </rPh>
    <phoneticPr fontId="1"/>
  </si>
  <si>
    <t>月</t>
    <rPh sb="0" eb="1">
      <t>ゲツ</t>
    </rPh>
    <phoneticPr fontId="1"/>
  </si>
  <si>
    <t>(2)</t>
  </si>
  <si>
    <t>f</t>
  </si>
  <si>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</si>
  <si>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</si>
  <si>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</si>
  <si>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</si>
  <si>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</si>
  <si>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</si>
  <si>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</si>
  <si>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w</t>
  </si>
  <si>
    <t>■シフト記号表（勤務時間帯）</t>
    <rPh sb="4" eb="6">
      <t>キゴウ</t>
    </rPh>
    <rPh sb="6" eb="7">
      <t>ヒョウ</t>
    </rPh>
    <rPh sb="8" eb="10">
      <t>キンム</t>
    </rPh>
    <rPh sb="10" eb="13">
      <t>ジカンタイ</t>
    </rPh>
    <phoneticPr fontId="1"/>
  </si>
  <si>
    <t>-</t>
  </si>
  <si>
    <t>（</t>
  </si>
  <si>
    <t>a</t>
  </si>
  <si>
    <t>h</t>
  </si>
  <si>
    <t>c</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</si>
  <si>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</si>
  <si>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r</t>
  </si>
  <si>
    <t>d</t>
  </si>
  <si>
    <t>e</t>
  </si>
  <si>
    <t>g</t>
  </si>
  <si>
    <t>k</t>
  </si>
  <si>
    <t>ah</t>
  </si>
  <si>
    <t>l</t>
  </si>
  <si>
    <t>q</t>
  </si>
  <si>
    <t>s</t>
  </si>
  <si>
    <t>u</t>
  </si>
  <si>
    <t>v</t>
  </si>
  <si>
    <t>x</t>
  </si>
  <si>
    <t>y</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</si>
  <si>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</si>
  <si>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</si>
  <si>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</si>
  <si>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</si>
  <si>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</si>
  <si>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</si>
  <si>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ae</t>
  </si>
  <si>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</si>
  <si>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</si>
  <si>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</si>
  <si>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</si>
  <si>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夜間及び深夜</t>
    <rPh sb="0" eb="2">
      <t>ヤカン</t>
    </rPh>
    <rPh sb="2" eb="3">
      <t>オヨ</t>
    </rPh>
    <rPh sb="4" eb="6">
      <t>シンヤ</t>
    </rPh>
    <phoneticPr fontId="1"/>
  </si>
  <si>
    <t>の勤務時間</t>
    <rPh sb="1" eb="3">
      <t>キンム</t>
    </rPh>
    <rPh sb="3" eb="5">
      <t>ジカン</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</si>
  <si>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</si>
  <si>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管理者</t>
    <rPh sb="0" eb="3">
      <t>カンリシャ</t>
    </rPh>
    <phoneticPr fontId="1"/>
  </si>
  <si>
    <t>介護支援専門員</t>
    <rPh sb="0" eb="2">
      <t>カイゴ</t>
    </rPh>
    <rPh sb="2" eb="4">
      <t>シエン</t>
    </rPh>
    <rPh sb="4" eb="7">
      <t>センモンイン</t>
    </rPh>
    <phoneticPr fontId="1"/>
  </si>
  <si>
    <t>４週</t>
  </si>
  <si>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</si>
  <si>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</si>
  <si>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</si>
  <si>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</si>
  <si>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9"/>
  </si>
  <si>
    <t>計画作成担当者</t>
    <rPh sb="0" eb="2">
      <t>ケイカク</t>
    </rPh>
    <rPh sb="2" eb="4">
      <t>サクセイ</t>
    </rPh>
    <rPh sb="4" eb="7">
      <t>タントウシャ</t>
    </rPh>
    <phoneticPr fontId="1"/>
  </si>
  <si>
    <t>資格</t>
    <rPh sb="0" eb="2">
      <t>シカク</t>
    </rPh>
    <phoneticPr fontId="1"/>
  </si>
  <si>
    <t>○○　B子</t>
    <rPh sb="4" eb="5">
      <t>コ</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</si>
  <si>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</si>
  <si>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介護従業者</t>
    <rPh sb="0" eb="2">
      <t>カイゴ</t>
    </rPh>
    <rPh sb="2" eb="5">
      <t>ジュウギョウシャ</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</si>
  <si>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0"/>
  </si>
  <si>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</si>
  <si>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</si>
  <si>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</si>
  <si>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</si>
  <si>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</si>
  <si>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</si>
  <si>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</si>
  <si>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</si>
  <si>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</si>
  <si>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</si>
  <si>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</si>
  <si>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</si>
  <si>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・職種ごとの勤務時間を「○：○○～○：○○」と表記することが困難な場合は、No18～33を活用し、勤務時間数のみを入力してください。</t>
    <rPh sb="45" eb="47">
      <t>カツヨウ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</si>
  <si>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</si>
  <si>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</si>
  <si>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</si>
  <si>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</si>
  <si>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</si>
  <si>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</si>
  <si>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D列・・・「介護従業者」</t>
    <rPh sb="2" eb="3">
      <t>レツ</t>
    </rPh>
    <rPh sb="7" eb="9">
      <t>カイゴ</t>
    </rPh>
    <rPh sb="9" eb="12">
      <t>ジュウギョウシャ</t>
    </rPh>
    <phoneticPr fontId="1"/>
  </si>
  <si>
    <t>常勤で専従</t>
    <rPh sb="0" eb="2">
      <t>ジョウキン</t>
    </rPh>
    <rPh sb="3" eb="5">
      <t>センジュウ</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</si>
  <si>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</si>
  <si>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</si>
  <si>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</si>
  <si>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</si>
  <si>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</si>
  <si>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</si>
  <si>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</si>
  <si>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</si>
  <si>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</si>
  <si>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</si>
  <si>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</si>
  <si>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</si>
  <si>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</si>
  <si>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自由記載欄</t>
    <rPh sb="0" eb="2">
      <t>ジユウ</t>
    </rPh>
    <rPh sb="2" eb="4">
      <t>キサイ</t>
    </rPh>
    <rPh sb="4" eb="5">
      <t>ラン</t>
    </rPh>
    <phoneticPr fontId="1"/>
  </si>
  <si>
    <t>に色づけされます。</t>
    <rPh sb="1" eb="2">
      <t>イロ</t>
    </rPh>
    <phoneticPr fontId="1"/>
  </si>
  <si>
    <t>○○　A男</t>
    <rPh sb="4" eb="5">
      <t>オトコ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</si>
  <si>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</si>
  <si>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D美</t>
  </si>
  <si>
    <t>○○　E夫</t>
  </si>
  <si>
    <t>○○　F子</t>
  </si>
  <si>
    <t>○○　G太</t>
  </si>
  <si>
    <t>○○　H美</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</si>
  <si>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</si>
  <si>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J太郎</t>
    <rPh sb="4" eb="6">
      <t>タロウ</t>
    </rPh>
    <phoneticPr fontId="1"/>
  </si>
  <si>
    <t>○○　K子</t>
  </si>
  <si>
    <t>○○　L太</t>
  </si>
  <si>
    <t>○○　M子</t>
  </si>
  <si>
    <t>○○　N男</t>
  </si>
  <si>
    <t>・・・プルダウンから選択して入力する必要がある箇所です。</t>
    <rPh sb="10" eb="12">
      <t>センタク</t>
    </rPh>
    <rPh sb="14" eb="16">
      <t>ニュウリョク</t>
    </rPh>
    <rPh sb="18" eb="20">
      <t>ヒツヨウ</t>
    </rPh>
    <rPh sb="23" eb="25">
      <t>カショ</t>
    </rPh>
    <phoneticPr fontId="1"/>
  </si>
  <si>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</si>
  <si>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</si>
  <si>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</si>
  <si>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</si>
  <si>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</si>
  <si>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</si>
  <si>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</si>
  <si>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(15) 日ごとの通いサービスの実利用者数</t>
    <rPh sb="5" eb="6">
      <t>ヒ</t>
    </rPh>
    <rPh sb="9" eb="10">
      <t>カヨ</t>
    </rPh>
    <rPh sb="16" eb="17">
      <t>ジツ</t>
    </rPh>
    <rPh sb="17" eb="20">
      <t>リヨウシャ</t>
    </rPh>
    <rPh sb="20" eb="21">
      <t>スウ</t>
    </rPh>
    <phoneticPr fontId="1"/>
  </si>
  <si>
    <t>・・・直接入力する必要がある箇所です。</t>
    <rPh sb="3" eb="5">
      <t>チョクセツ</t>
    </rPh>
    <rPh sb="5" eb="7">
      <t>ニュウリョク</t>
    </rPh>
    <rPh sb="9" eb="11">
      <t>ヒツヨウ</t>
    </rPh>
    <rPh sb="14" eb="16">
      <t>カショ</t>
    </rPh>
    <phoneticPr fontId="1"/>
  </si>
  <si>
    <t>(4) 利用者数（通いサービス）　</t>
    <rPh sb="4" eb="7">
      <t>リヨウシャ</t>
    </rPh>
    <rPh sb="7" eb="8">
      <t>スウ</t>
    </rPh>
    <rPh sb="9" eb="10">
      <t>カヨ</t>
    </rPh>
    <phoneticPr fontId="1"/>
  </si>
  <si>
    <t>下記の記入方法に従って、入力してください。</t>
  </si>
  <si>
    <t>【自治体の皆様へ】</t>
    <rPh sb="1" eb="4">
      <t>ジチタイ</t>
    </rPh>
    <rPh sb="5" eb="7">
      <t>ミナサマ</t>
    </rPh>
    <phoneticPr fontId="1"/>
  </si>
  <si>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20"/>
  </si>
  <si>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</si>
  <si>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</si>
  <si>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</si>
  <si>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</si>
  <si>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</si>
  <si>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(10)</t>
  </si>
  <si>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</si>
  <si>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</si>
  <si>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</si>
  <si>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</si>
  <si>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</si>
  <si>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</si>
  <si>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</si>
  <si>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</si>
  <si>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</si>
  <si>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</si>
  <si>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</si>
  <si>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看護小規模多機能型居宅介護</t>
    <rPh sb="0" eb="2">
      <t>カンゴ</t>
    </rPh>
    <rPh sb="2" eb="5">
      <t>ショウキボ</t>
    </rPh>
    <rPh sb="5" eb="8">
      <t>タキノウ</t>
    </rPh>
    <rPh sb="8" eb="9">
      <t>ガタ</t>
    </rPh>
    <rPh sb="9" eb="11">
      <t>キョタク</t>
    </rPh>
    <rPh sb="11" eb="13">
      <t>カイゴ</t>
    </rPh>
    <phoneticPr fontId="1"/>
  </si>
  <si>
    <t>看護職員</t>
    <rPh sb="0" eb="2">
      <t>カンゴ</t>
    </rPh>
    <rPh sb="2" eb="4">
      <t>ショクイン</t>
    </rPh>
    <phoneticPr fontId="1"/>
  </si>
  <si>
    <t>保健師</t>
    <rPh sb="0" eb="3">
      <t>ホケンシ</t>
    </rPh>
    <phoneticPr fontId="1"/>
  </si>
  <si>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</si>
  <si>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</si>
  <si>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
  </si>
  <si>
    <t>　E列・・・「看護職員」</t>
    <rPh sb="2" eb="3">
      <t>レツ</t>
    </rPh>
    <rPh sb="7" eb="9">
      <t>カンゴ</t>
    </rPh>
    <rPh sb="9" eb="11">
      <t>ショクイン</t>
    </rPh>
    <phoneticPr fontId="1"/>
  </si>
  <si>
    <t>　F列・・・「介護支援専門員」</t>
    <rPh sb="2" eb="3">
      <t>レツ</t>
    </rPh>
    <rPh sb="7" eb="9">
      <t>カイゴ</t>
    </rPh>
    <rPh sb="9" eb="11">
      <t>シエン</t>
    </rPh>
    <rPh sb="11" eb="14">
      <t>センモンイン</t>
    </rPh>
    <phoneticPr fontId="1"/>
  </si>
  <si>
    <t>　G列・・・「計画作成担当者」</t>
    <rPh sb="2" eb="3">
      <t>レツ</t>
    </rPh>
    <rPh sb="7" eb="9">
      <t>ケイカク</t>
    </rPh>
    <rPh sb="9" eb="11">
      <t>サクセイ</t>
    </rPh>
    <rPh sb="11" eb="14">
      <t>タントウシャ</t>
    </rPh>
    <phoneticPr fontId="1"/>
  </si>
  <si>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</si>
  <si>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</si>
  <si>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</si>
  <si>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</si>
  <si>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</si>
  <si>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</si>
  <si>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</si>
  <si>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</si>
  <si>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</si>
  <si>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color auto="1"/>
        <rFont val="HGSｺﾞｼｯｸM"/>
      </rPr>
      <t>週平均
勤務時間数</t>
    </r>
    <rPh sb="6" eb="8">
      <t>ヘイキン</t>
    </rPh>
    <rPh sb="9" eb="11">
      <t>キンム</t>
    </rPh>
    <rPh sb="11" eb="13">
      <t>ジカン</t>
    </rPh>
    <rPh sb="13" eb="14">
      <t>スウ</t>
    </rPh>
    <phoneticPr fontId="20"/>
  </si>
  <si>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0"/>
  </si>
  <si>
    <r>
      <t>(14)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</si>
  <si>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日ごとの宿泊サービスの実利用者数</t>
    <rPh sb="5" eb="6">
      <t>ヒ</t>
    </rPh>
    <rPh sb="9" eb="11">
      <t>シュクハク</t>
    </rPh>
    <rPh sb="16" eb="17">
      <t>ジツ</t>
    </rPh>
    <rPh sb="17" eb="20">
      <t>リヨウシャ</t>
    </rPh>
    <rPh sb="20" eb="21">
      <t>スウ</t>
    </rPh>
    <phoneticPr fontId="1"/>
  </si>
  <si>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
  </si>
  <si>
    <t>(18) 看護職員の日中の勤務時間の合計</t>
    <rPh sb="5" eb="7">
      <t>カンゴ</t>
    </rPh>
    <rPh sb="7" eb="9">
      <t>ショクイン</t>
    </rPh>
    <rPh sb="10" eb="12">
      <t>ニッチュウ</t>
    </rPh>
    <rPh sb="13" eb="15">
      <t>キンム</t>
    </rPh>
    <rPh sb="15" eb="17">
      <t>ジカン</t>
    </rPh>
    <rPh sb="18" eb="20">
      <t>ゴウケイ</t>
    </rPh>
    <phoneticPr fontId="1"/>
  </si>
  <si>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</si>
  <si>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</si>
  <si>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（前年度の平均値または推定数）</t>
    <rPh sb="1" eb="4">
      <t>ゼンネンド</t>
    </rPh>
    <rPh sb="5" eb="8">
      <t>ヘイキンチ</t>
    </rPh>
    <rPh sb="11" eb="14">
      <t>スイテイスウ</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</si>
  <si>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</si>
  <si>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</si>
  <si>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</si>
  <si>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</si>
  <si>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</si>
  <si>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</si>
  <si>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
  </si>
  <si>
    <t>（標準様式1）</t>
    <rPh sb="1" eb="3">
      <t>ヒョウジュン</t>
    </rPh>
    <rPh sb="3" eb="5">
      <t>ヨウシキ</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</si>
</sst>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1">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14"/>
      <color auto="1"/>
      <name val="HGSｺﾞｼｯｸM"/>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177" fontId="6" fillId="0" borderId="67" xfId="0" applyNumberFormat="1" applyFont="1" applyBorder="1" applyAlignment="1">
      <alignment horizontal="center" vertical="center" shrinkToFit="1"/>
    </xf>
    <xf numFmtId="0" fontId="3" fillId="0" borderId="68" xfId="0" applyFont="1" applyBorder="1" applyAlignment="1">
      <alignment vertical="center"/>
    </xf>
    <xf numFmtId="0" fontId="6" fillId="0" borderId="69" xfId="0" applyFont="1" applyBorder="1" applyAlignment="1">
      <alignment horizontal="center" vertical="center"/>
    </xf>
    <xf numFmtId="0" fontId="6" fillId="0" borderId="70" xfId="0" applyNumberFormat="1" applyFont="1" applyFill="1" applyBorder="1" applyAlignment="1">
      <alignment horizontal="center" vertical="center" wrapText="1"/>
    </xf>
    <xf numFmtId="177" fontId="3" fillId="0" borderId="71"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2"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69" xfId="0" applyNumberFormat="1" applyFont="1" applyBorder="1" applyAlignment="1">
      <alignment horizontal="center" vertical="center" shrinkToFit="1"/>
    </xf>
    <xf numFmtId="177" fontId="6" fillId="0" borderId="70"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3" xfId="0" applyFont="1" applyFill="1" applyBorder="1" applyAlignment="1">
      <alignment horizontal="center" vertical="center"/>
    </xf>
    <xf numFmtId="0" fontId="6" fillId="0" borderId="74" xfId="0" applyFont="1" applyBorder="1" applyAlignment="1">
      <alignment horizontal="center" vertical="center"/>
    </xf>
    <xf numFmtId="0" fontId="6" fillId="0" borderId="75" xfId="0" applyNumberFormat="1" applyFont="1" applyFill="1" applyBorder="1" applyAlignment="1">
      <alignment horizontal="center" vertical="center" wrapText="1"/>
    </xf>
    <xf numFmtId="177" fontId="3" fillId="3" borderId="76" xfId="0" applyNumberFormat="1" applyFont="1" applyFill="1" applyBorder="1" applyAlignment="1" applyProtection="1">
      <alignment horizontal="center" vertical="center" shrinkToFit="1"/>
      <protection locked="0"/>
    </xf>
    <xf numFmtId="177" fontId="3" fillId="0" borderId="77"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8"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4" xfId="0" applyNumberFormat="1" applyFont="1" applyFill="1" applyBorder="1" applyAlignment="1" applyProtection="1">
      <alignment horizontal="center" vertical="center" shrinkToFit="1"/>
      <protection locked="0"/>
    </xf>
    <xf numFmtId="177" fontId="6" fillId="0" borderId="74" xfId="0" applyNumberFormat="1" applyFont="1" applyBorder="1" applyAlignment="1">
      <alignment horizontal="center" vertical="center" shrinkToFit="1"/>
    </xf>
    <xf numFmtId="177" fontId="6" fillId="0" borderId="75"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9" xfId="0" applyFont="1" applyFill="1" applyBorder="1" applyAlignment="1">
      <alignment horizontal="center" vertical="center"/>
    </xf>
    <xf numFmtId="0" fontId="6" fillId="0" borderId="66" xfId="0" applyFont="1" applyBorder="1" applyAlignment="1">
      <alignment horizontal="center" vertical="center"/>
    </xf>
    <xf numFmtId="0" fontId="6" fillId="0" borderId="67" xfId="0" applyNumberFormat="1" applyFont="1" applyFill="1" applyBorder="1" applyAlignment="1">
      <alignment horizontal="center" vertical="center" wrapText="1"/>
    </xf>
    <xf numFmtId="177" fontId="3" fillId="3" borderId="80" xfId="0" applyNumberFormat="1" applyFont="1" applyFill="1" applyBorder="1" applyAlignment="1" applyProtection="1">
      <alignment horizontal="center" vertical="center" shrinkToFit="1"/>
      <protection locked="0"/>
    </xf>
    <xf numFmtId="177" fontId="6" fillId="5" borderId="8"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66" xfId="0" applyNumberFormat="1" applyFont="1" applyFill="1" applyBorder="1" applyAlignment="1" applyProtection="1">
      <alignment horizontal="center" vertical="center" shrinkToFit="1"/>
      <protection locked="0"/>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8" xfId="0" quotePrefix="1" applyFont="1" applyBorder="1" applyAlignment="1">
      <alignment vertical="center"/>
    </xf>
    <xf numFmtId="0" fontId="3" fillId="2" borderId="68" xfId="0" applyFont="1" applyFill="1" applyBorder="1" applyAlignment="1">
      <alignment vertical="center"/>
    </xf>
    <xf numFmtId="0" fontId="3" fillId="6" borderId="68"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0" fontId="3" fillId="5" borderId="81" xfId="0" applyFont="1" applyFill="1" applyBorder="1" applyAlignment="1" applyProtection="1">
      <alignment horizontal="center" vertical="center"/>
      <protection locked="0"/>
    </xf>
    <xf numFmtId="0" fontId="3" fillId="0" borderId="82" xfId="0" applyFont="1" applyBorder="1" applyAlignment="1">
      <alignment vertical="center"/>
    </xf>
    <xf numFmtId="177" fontId="6" fillId="5" borderId="83" xfId="0" applyNumberFormat="1" applyFont="1" applyFill="1" applyBorder="1" applyAlignment="1" applyProtection="1">
      <alignment horizontal="center" vertical="center" shrinkToFit="1"/>
      <protection locked="0"/>
    </xf>
    <xf numFmtId="177" fontId="6" fillId="5" borderId="84" xfId="0" applyNumberFormat="1" applyFont="1" applyFill="1" applyBorder="1" applyAlignment="1" applyProtection="1">
      <alignment horizontal="center" vertical="center" shrinkToFit="1"/>
      <protection locked="0"/>
    </xf>
    <xf numFmtId="177" fontId="6" fillId="0" borderId="85"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6"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177" fontId="3" fillId="0" borderId="89" xfId="0" applyNumberFormat="1" applyFont="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6" fillId="0" borderId="93" xfId="0" applyNumberFormat="1" applyFont="1" applyBorder="1" applyAlignment="1">
      <alignment horizontal="center" vertical="center" shrinkToFi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1" applyNumberFormat="1" applyFont="1" applyBorder="1" applyAlignment="1">
      <alignment horizontal="right" vertical="center" shrinkToFit="1"/>
    </xf>
    <xf numFmtId="177" fontId="6" fillId="0" borderId="88"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7"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8" xfId="0" applyNumberFormat="1" applyFont="1" applyBorder="1" applyAlignment="1">
      <alignment horizontal="center" vertical="center" wrapText="1"/>
    </xf>
    <xf numFmtId="177" fontId="6" fillId="0" borderId="99" xfId="0" applyNumberFormat="1" applyFont="1" applyBorder="1" applyAlignment="1">
      <alignment horizontal="center" vertical="center" shrinkToFi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73" xfId="1" applyNumberFormat="1" applyFont="1" applyBorder="1" applyAlignment="1">
      <alignment horizontal="right" vertical="center" shrinkToFit="1"/>
    </xf>
    <xf numFmtId="177" fontId="6" fillId="0" borderId="48"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1"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2" xfId="0" applyNumberFormat="1"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3" fillId="3" borderId="81" xfId="0" applyFont="1" applyFill="1" applyBorder="1" applyAlignment="1" applyProtection="1">
      <alignment horizontal="center" vertical="center"/>
      <protection locked="0"/>
    </xf>
    <xf numFmtId="0" fontId="3" fillId="2" borderId="81"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99"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09"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9"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9" xfId="0" applyFont="1" applyFill="1" applyBorder="1" applyAlignment="1" applyProtection="1">
      <alignment horizontal="center" vertical="center"/>
    </xf>
    <xf numFmtId="20" fontId="9" fillId="5" borderId="69" xfId="0" applyNumberFormat="1" applyFont="1" applyFill="1" applyBorder="1" applyAlignment="1" applyProtection="1">
      <alignment horizontal="center" vertical="center"/>
      <protection locked="0"/>
    </xf>
    <xf numFmtId="20" fontId="9" fillId="2" borderId="69"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9" xfId="0" applyNumberFormat="1" applyFont="1" applyFill="1" applyBorder="1" applyAlignment="1" applyProtection="1">
      <alignment horizontal="center" vertical="center"/>
    </xf>
    <xf numFmtId="0" fontId="9" fillId="2" borderId="69" xfId="0" applyFont="1" applyFill="1" applyBorder="1" applyAlignment="1" applyProtection="1">
      <alignment horizontal="center" vertical="center"/>
      <protection locked="0"/>
    </xf>
    <xf numFmtId="178" fontId="9" fillId="2" borderId="69"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9" xfId="0" applyFont="1" applyFill="1" applyBorder="1" applyAlignment="1" applyProtection="1">
      <alignment horizontal="left" vertical="center"/>
      <protection locked="0"/>
    </xf>
    <xf numFmtId="0" fontId="5" fillId="0" borderId="36" xfId="0" applyFont="1" applyBorder="1" applyAlignment="1">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9" xfId="0" applyFont="1" applyFill="1" applyBorder="1" applyAlignment="1">
      <alignment horizontal="left" vertical="center"/>
    </xf>
    <xf numFmtId="0" fontId="2" fillId="3" borderId="69"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9"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9"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9" xfId="0" applyFont="1" applyFill="1" applyBorder="1" applyAlignment="1">
      <alignment horizontal="center" vertical="center"/>
    </xf>
    <xf numFmtId="0" fontId="3" fillId="2" borderId="69" xfId="0" applyFont="1" applyFill="1" applyBorder="1">
      <alignment vertical="center"/>
    </xf>
    <xf numFmtId="0" fontId="9" fillId="2" borderId="1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4" xfId="0" applyFont="1" applyFill="1" applyBorder="1" applyAlignment="1">
      <alignment horizontal="center" vertical="center"/>
    </xf>
    <xf numFmtId="0" fontId="3" fillId="2" borderId="69" xfId="0" applyFont="1" applyFill="1" applyBorder="1" applyAlignment="1">
      <alignment vertical="center" shrinkToFit="1"/>
    </xf>
    <xf numFmtId="0" fontId="12" fillId="2" borderId="115" xfId="0" applyFont="1" applyFill="1" applyBorder="1" applyAlignment="1">
      <alignment horizontal="center" vertical="center"/>
    </xf>
    <xf numFmtId="0" fontId="9" fillId="2" borderId="116"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7" xfId="0" applyFont="1" applyFill="1" applyBorder="1" applyAlignment="1">
      <alignment horizontal="center" vertical="center"/>
    </xf>
    <xf numFmtId="0" fontId="9" fillId="2" borderId="118" xfId="0" applyFont="1" applyFill="1" applyBorder="1" applyAlignment="1">
      <alignment vertical="center" shrinkToFit="1"/>
    </xf>
    <xf numFmtId="0" fontId="9" fillId="2" borderId="69" xfId="0" applyFont="1" applyFill="1" applyBorder="1" applyAlignment="1">
      <alignment vertical="center" shrinkToFit="1"/>
    </xf>
    <xf numFmtId="0" fontId="9" fillId="2" borderId="70" xfId="0" applyFont="1" applyFill="1" applyBorder="1">
      <alignment vertical="center"/>
    </xf>
    <xf numFmtId="0" fontId="12" fillId="2" borderId="119" xfId="0" applyFont="1" applyFill="1" applyBorder="1" applyAlignment="1">
      <alignment horizontal="center" vertical="center"/>
    </xf>
    <xf numFmtId="0" fontId="9" fillId="2" borderId="74" xfId="0" applyFont="1" applyFill="1" applyBorder="1" applyAlignment="1">
      <alignment vertical="center" shrinkToFit="1"/>
    </xf>
    <xf numFmtId="0" fontId="9" fillId="2" borderId="75" xfId="0" applyFont="1" applyFill="1" applyBorder="1">
      <alignment vertical="center"/>
    </xf>
  </cellXfs>
  <cellStyles count="2">
    <cellStyle name="標準" xfId="0" builtinId="0"/>
    <cellStyle name="桁区切り" xfId="1" builtinId="6"/>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7830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M137"/>
  <sheetViews>
    <sheetView showGridLines="0" view="pageBreakPreview" zoomScaleNormal="55" zoomScaleSheetLayoutView="100" workbookViewId="0">
      <selection activeCell="AA3" sqref="AA3"/>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220</v>
      </c>
      <c r="D1" s="18"/>
      <c r="E1" s="18"/>
      <c r="F1" s="18"/>
      <c r="G1" s="18"/>
      <c r="H1" s="18"/>
      <c r="K1" s="57" t="s">
        <v>5</v>
      </c>
      <c r="N1" s="18"/>
      <c r="O1" s="18"/>
      <c r="P1" s="18"/>
      <c r="Q1" s="18"/>
      <c r="R1" s="18"/>
      <c r="S1" s="18"/>
      <c r="T1" s="18"/>
      <c r="U1" s="18"/>
      <c r="AQ1" s="88" t="s">
        <v>21</v>
      </c>
      <c r="AR1" s="207" t="s">
        <v>186</v>
      </c>
      <c r="AS1" s="209"/>
      <c r="AT1" s="209"/>
      <c r="AU1" s="209"/>
      <c r="AV1" s="209"/>
      <c r="AW1" s="209"/>
      <c r="AX1" s="209"/>
      <c r="AY1" s="209"/>
      <c r="AZ1" s="209"/>
      <c r="BA1" s="209"/>
      <c r="BB1" s="209"/>
      <c r="BC1" s="209"/>
      <c r="BD1" s="209"/>
      <c r="BE1" s="209"/>
      <c r="BF1" s="209"/>
      <c r="BG1" s="209"/>
      <c r="BH1" s="88" t="s">
        <v>8</v>
      </c>
    </row>
    <row r="2" spans="2:65" s="3" customFormat="1" ht="20.25" customHeight="1">
      <c r="H2" s="57"/>
      <c r="K2" s="57"/>
      <c r="L2" s="57"/>
      <c r="N2" s="88"/>
      <c r="O2" s="88"/>
      <c r="P2" s="88"/>
      <c r="Q2" s="88"/>
      <c r="R2" s="88"/>
      <c r="S2" s="88"/>
      <c r="T2" s="88"/>
      <c r="U2" s="88"/>
      <c r="Z2" s="88" t="s">
        <v>41</v>
      </c>
      <c r="AA2" s="174">
        <v>7</v>
      </c>
      <c r="AB2" s="174"/>
      <c r="AC2" s="88" t="s">
        <v>38</v>
      </c>
      <c r="AD2" s="176">
        <f>IF(AA2=0,"",YEAR(DATE(2018+AA2,1,1)))</f>
        <v>2025</v>
      </c>
      <c r="AE2" s="176"/>
      <c r="AF2" s="199" t="s">
        <v>31</v>
      </c>
      <c r="AG2" s="199" t="s">
        <v>7</v>
      </c>
      <c r="AH2" s="174">
        <v>4</v>
      </c>
      <c r="AI2" s="174"/>
      <c r="AJ2" s="199" t="s">
        <v>47</v>
      </c>
      <c r="AQ2" s="88" t="s">
        <v>52</v>
      </c>
      <c r="AR2" s="174" t="s">
        <v>53</v>
      </c>
      <c r="AS2" s="174"/>
      <c r="AT2" s="174"/>
      <c r="AU2" s="174"/>
      <c r="AV2" s="174"/>
      <c r="AW2" s="174"/>
      <c r="AX2" s="174"/>
      <c r="AY2" s="174"/>
      <c r="AZ2" s="174"/>
      <c r="BA2" s="174"/>
      <c r="BB2" s="174"/>
      <c r="BC2" s="174"/>
      <c r="BD2" s="174"/>
      <c r="BE2" s="174"/>
      <c r="BF2" s="174"/>
      <c r="BG2" s="174"/>
      <c r="BH2" s="88" t="s">
        <v>8</v>
      </c>
      <c r="BI2" s="88"/>
      <c r="BJ2" s="88"/>
      <c r="BK2" s="88"/>
    </row>
    <row r="3" spans="2:65" s="3" customFormat="1" ht="20.25" customHeight="1">
      <c r="H3" s="57"/>
      <c r="K3" s="57"/>
      <c r="M3" s="88"/>
      <c r="N3" s="88"/>
      <c r="O3" s="88"/>
      <c r="P3" s="88"/>
      <c r="Q3" s="88"/>
      <c r="R3" s="88"/>
      <c r="S3" s="88"/>
      <c r="AA3" s="175"/>
      <c r="AB3" s="175"/>
      <c r="AC3" s="197"/>
      <c r="AD3" s="198"/>
      <c r="AE3" s="197"/>
      <c r="BB3" s="244" t="s">
        <v>40</v>
      </c>
      <c r="BC3" s="256" t="s">
        <v>94</v>
      </c>
      <c r="BD3" s="262"/>
      <c r="BE3" s="262"/>
      <c r="BF3" s="273"/>
      <c r="BG3" s="88"/>
    </row>
    <row r="4" spans="2:65" s="3" customFormat="1" ht="20.25" customHeight="1">
      <c r="H4" s="57"/>
      <c r="K4" s="57"/>
      <c r="M4" s="88"/>
      <c r="N4" s="88"/>
      <c r="O4" s="88"/>
      <c r="P4" s="88"/>
      <c r="Q4" s="88"/>
      <c r="R4" s="88"/>
      <c r="S4" s="88"/>
      <c r="AA4" s="175"/>
      <c r="AB4" s="175"/>
      <c r="AC4" s="197"/>
      <c r="AD4" s="198"/>
      <c r="AE4" s="197"/>
      <c r="BB4" s="244" t="s">
        <v>48</v>
      </c>
      <c r="BC4" s="256" t="s">
        <v>171</v>
      </c>
      <c r="BD4" s="262"/>
      <c r="BE4" s="262"/>
      <c r="BF4" s="273"/>
      <c r="BG4" s="88"/>
    </row>
    <row r="5" spans="2:65" s="3" customFormat="1" ht="5.0999999999999996" customHeight="1">
      <c r="H5" s="57"/>
      <c r="K5" s="57"/>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58"/>
      <c r="J6" s="58"/>
      <c r="K6" s="58"/>
      <c r="L6" s="21"/>
      <c r="M6" s="58"/>
      <c r="N6" s="58"/>
      <c r="O6" s="58"/>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182</v>
      </c>
      <c r="AN6" s="2"/>
      <c r="AO6" s="2"/>
      <c r="AP6" s="2"/>
      <c r="AQ6" s="2"/>
      <c r="AR6" s="2"/>
      <c r="AS6" s="2"/>
      <c r="AU6" s="211"/>
      <c r="AV6" s="211"/>
      <c r="AW6" s="212"/>
      <c r="AX6" s="2"/>
      <c r="AY6" s="213">
        <v>40</v>
      </c>
      <c r="AZ6" s="218"/>
      <c r="BA6" s="212" t="s">
        <v>43</v>
      </c>
      <c r="BB6" s="2"/>
      <c r="BC6" s="213">
        <v>160</v>
      </c>
      <c r="BD6" s="218"/>
      <c r="BE6" s="212" t="s">
        <v>45</v>
      </c>
      <c r="BF6" s="2"/>
      <c r="BG6" s="274"/>
    </row>
    <row r="7" spans="2:65" s="3" customFormat="1" ht="5.0999999999999996" customHeight="1">
      <c r="B7" s="5"/>
      <c r="C7" s="20"/>
      <c r="D7" s="20"/>
      <c r="E7" s="20"/>
      <c r="F7" s="20"/>
      <c r="G7" s="20"/>
      <c r="H7" s="58"/>
      <c r="I7" s="58"/>
      <c r="J7" s="58"/>
      <c r="K7" s="58"/>
      <c r="L7" s="58"/>
      <c r="M7" s="58"/>
      <c r="N7" s="58"/>
      <c r="O7" s="58"/>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58"/>
      <c r="I8" s="58"/>
      <c r="J8" s="58"/>
      <c r="K8" s="58"/>
      <c r="L8" s="58"/>
      <c r="M8" s="58"/>
      <c r="N8" s="58"/>
      <c r="O8" s="58"/>
      <c r="P8" s="104"/>
      <c r="Q8" s="104"/>
      <c r="R8" s="104"/>
      <c r="S8" s="104"/>
      <c r="T8" s="104"/>
      <c r="U8" s="104"/>
      <c r="V8" s="104"/>
      <c r="W8" s="104"/>
      <c r="X8" s="104"/>
      <c r="Y8" s="104"/>
      <c r="Z8" s="104"/>
      <c r="AA8" s="104"/>
      <c r="AB8" s="104"/>
      <c r="AC8" s="104"/>
      <c r="AD8" s="104"/>
      <c r="AE8" s="104"/>
      <c r="AF8" s="104"/>
      <c r="AG8" s="104"/>
      <c r="AH8" s="203"/>
      <c r="AI8" s="203"/>
      <c r="AJ8" s="203"/>
      <c r="AK8" s="19"/>
      <c r="AL8" s="132"/>
      <c r="AM8" s="189"/>
      <c r="AN8" s="189"/>
      <c r="AO8" s="5"/>
      <c r="AP8" s="59"/>
      <c r="AQ8" s="59"/>
      <c r="AR8" s="59"/>
      <c r="AS8" s="210"/>
      <c r="AT8" s="210"/>
      <c r="AU8" s="202"/>
      <c r="AV8" s="59"/>
      <c r="AW8" s="59"/>
      <c r="AX8" s="21"/>
      <c r="AY8" s="202"/>
      <c r="AZ8" s="202" t="s">
        <v>50</v>
      </c>
      <c r="BA8" s="202"/>
      <c r="BB8" s="202"/>
      <c r="BC8" s="257">
        <f>DAY(EOMONTH(DATE(AD2,AH2,1),0))</f>
        <v>30</v>
      </c>
      <c r="BD8" s="263"/>
      <c r="BE8" s="202" t="s">
        <v>28</v>
      </c>
      <c r="BF8" s="202"/>
      <c r="BG8" s="202"/>
      <c r="BH8" s="104"/>
      <c r="BK8" s="88"/>
      <c r="BL8" s="88"/>
      <c r="BM8" s="88"/>
    </row>
    <row r="9" spans="2:65" s="3" customFormat="1" ht="5.0999999999999996" customHeight="1">
      <c r="B9" s="6"/>
      <c r="C9" s="22"/>
      <c r="D9" s="22"/>
      <c r="E9" s="22"/>
      <c r="F9" s="22"/>
      <c r="G9" s="22"/>
      <c r="H9" s="59"/>
      <c r="I9" s="59"/>
      <c r="J9" s="59"/>
      <c r="K9" s="59"/>
      <c r="L9" s="59"/>
      <c r="M9" s="59"/>
      <c r="N9" s="59"/>
      <c r="O9" s="59"/>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59"/>
      <c r="I10" s="59"/>
      <c r="J10" s="59"/>
      <c r="K10" s="59"/>
      <c r="L10" s="59"/>
      <c r="M10" s="59"/>
      <c r="N10" s="59"/>
      <c r="O10" s="59"/>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t="s">
        <v>165</v>
      </c>
      <c r="AO10" s="202"/>
      <c r="AP10" s="121"/>
      <c r="AQ10" s="202"/>
      <c r="AR10" s="19"/>
      <c r="AS10" s="19"/>
      <c r="AT10" s="121"/>
      <c r="AU10" s="202"/>
      <c r="AV10" s="208"/>
      <c r="AW10" s="208"/>
      <c r="AX10" s="208"/>
      <c r="AY10" s="202"/>
      <c r="AZ10" s="202"/>
      <c r="BA10" s="231" t="s">
        <v>212</v>
      </c>
      <c r="BB10" s="202"/>
      <c r="BC10" s="213">
        <v>9</v>
      </c>
      <c r="BD10" s="218"/>
      <c r="BE10" s="212" t="s">
        <v>200</v>
      </c>
      <c r="BF10" s="202"/>
      <c r="BG10" s="202"/>
      <c r="BH10" s="104"/>
      <c r="BK10" s="88"/>
      <c r="BL10" s="88"/>
      <c r="BM10" s="88"/>
    </row>
    <row r="11" spans="2:65" s="3" customFormat="1" ht="5.0999999999999996" customHeight="1">
      <c r="B11" s="6"/>
      <c r="C11" s="22"/>
      <c r="D11" s="22"/>
      <c r="E11" s="22"/>
      <c r="F11" s="22"/>
      <c r="G11" s="22"/>
      <c r="H11" s="59"/>
      <c r="I11" s="59"/>
      <c r="J11" s="59"/>
      <c r="K11" s="59"/>
      <c r="L11" s="59"/>
      <c r="M11" s="59"/>
      <c r="N11" s="59"/>
      <c r="O11" s="59"/>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58"/>
      <c r="S12" s="58"/>
      <c r="T12" s="132"/>
      <c r="U12" s="149"/>
      <c r="V12" s="149"/>
      <c r="W12" s="5"/>
      <c r="X12" s="173"/>
      <c r="Y12" s="104"/>
      <c r="Z12" s="104"/>
      <c r="AA12" s="20"/>
      <c r="AB12" s="189"/>
      <c r="AC12" s="5"/>
      <c r="AD12" s="20"/>
      <c r="AE12" s="20"/>
      <c r="AF12" s="20"/>
      <c r="AG12" s="200"/>
      <c r="AH12" s="203"/>
      <c r="AI12" s="203"/>
      <c r="AJ12" s="203"/>
      <c r="AK12" s="19"/>
      <c r="AL12" s="132"/>
      <c r="AM12" s="189"/>
      <c r="AN12" s="202"/>
      <c r="AO12" s="121"/>
      <c r="AP12" s="121"/>
      <c r="AQ12" s="121"/>
      <c r="AR12" s="121"/>
      <c r="AS12" s="5" t="s">
        <v>103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119</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58"/>
      <c r="AQ14" s="58"/>
      <c r="AR14" s="58"/>
      <c r="AS14" s="5" t="s">
        <v>120</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39</v>
      </c>
      <c r="C16" s="24" t="s">
        <v>116</v>
      </c>
      <c r="D16" s="38"/>
      <c r="E16" s="46"/>
      <c r="F16" s="46"/>
      <c r="G16" s="54"/>
      <c r="H16" s="60" t="s">
        <v>201</v>
      </c>
      <c r="I16" s="69" t="s">
        <v>202</v>
      </c>
      <c r="J16" s="38"/>
      <c r="K16" s="38"/>
      <c r="L16" s="46"/>
      <c r="M16" s="69" t="s">
        <v>203</v>
      </c>
      <c r="N16" s="38"/>
      <c r="O16" s="46"/>
      <c r="P16" s="69" t="s">
        <v>121</v>
      </c>
      <c r="Q16" s="38"/>
      <c r="R16" s="38"/>
      <c r="S16" s="38"/>
      <c r="T16" s="133"/>
      <c r="U16" s="150"/>
      <c r="V16" s="163"/>
      <c r="W16" s="163"/>
      <c r="X16" s="163"/>
      <c r="Y16" s="163"/>
      <c r="Z16" s="163"/>
      <c r="AA16" s="163"/>
      <c r="AB16" s="163"/>
      <c r="AC16" s="163"/>
      <c r="AD16" s="163"/>
      <c r="AE16" s="163"/>
      <c r="AF16" s="163"/>
      <c r="AG16" s="163"/>
      <c r="AH16" s="163"/>
      <c r="AI16" s="204" t="s">
        <v>174</v>
      </c>
      <c r="AJ16" s="163"/>
      <c r="AK16" s="163"/>
      <c r="AL16" s="163"/>
      <c r="AM16" s="163"/>
      <c r="AN16" s="163" t="s">
        <v>37</v>
      </c>
      <c r="AO16" s="163"/>
      <c r="AP16" s="205"/>
      <c r="AQ16" s="206"/>
      <c r="AR16" s="163" t="s">
        <v>8</v>
      </c>
      <c r="AS16" s="163"/>
      <c r="AT16" s="163"/>
      <c r="AU16" s="163"/>
      <c r="AV16" s="163"/>
      <c r="AW16" s="163"/>
      <c r="AX16" s="163"/>
      <c r="AY16" s="214"/>
      <c r="AZ16" s="219" t="str">
        <f>IF(BC3="計画","(11)1～4週目の勤務時間数合計","(11)1か月の勤務時間数　合計")</f>
        <v>(11)1か月の勤務時間数　合計</v>
      </c>
      <c r="BA16" s="232"/>
      <c r="BB16" s="246" t="s">
        <v>204</v>
      </c>
      <c r="BC16" s="232"/>
      <c r="BD16" s="24" t="s">
        <v>205</v>
      </c>
      <c r="BE16" s="38"/>
      <c r="BF16" s="38"/>
      <c r="BG16" s="38"/>
      <c r="BH16" s="133"/>
    </row>
    <row r="17" spans="2:60" ht="20.25" customHeight="1">
      <c r="B17" s="9"/>
      <c r="C17" s="25"/>
      <c r="D17" s="39"/>
      <c r="E17" s="47"/>
      <c r="F17" s="47"/>
      <c r="G17" s="55"/>
      <c r="H17" s="61"/>
      <c r="I17" s="70"/>
      <c r="J17" s="39"/>
      <c r="K17" s="39"/>
      <c r="L17" s="47"/>
      <c r="M17" s="70"/>
      <c r="N17" s="39"/>
      <c r="O17" s="47"/>
      <c r="P17" s="70"/>
      <c r="Q17" s="39"/>
      <c r="R17" s="39"/>
      <c r="S17" s="39"/>
      <c r="T17" s="134"/>
      <c r="U17" s="151" t="s">
        <v>13</v>
      </c>
      <c r="V17" s="151"/>
      <c r="W17" s="151"/>
      <c r="X17" s="151"/>
      <c r="Y17" s="151"/>
      <c r="Z17" s="151"/>
      <c r="AA17" s="177"/>
      <c r="AB17" s="190" t="s">
        <v>23</v>
      </c>
      <c r="AC17" s="151"/>
      <c r="AD17" s="151"/>
      <c r="AE17" s="151"/>
      <c r="AF17" s="151"/>
      <c r="AG17" s="151"/>
      <c r="AH17" s="177"/>
      <c r="AI17" s="190" t="s">
        <v>27</v>
      </c>
      <c r="AJ17" s="151"/>
      <c r="AK17" s="151"/>
      <c r="AL17" s="151"/>
      <c r="AM17" s="151"/>
      <c r="AN17" s="151"/>
      <c r="AO17" s="177"/>
      <c r="AP17" s="190" t="s">
        <v>2</v>
      </c>
      <c r="AQ17" s="151"/>
      <c r="AR17" s="151"/>
      <c r="AS17" s="151"/>
      <c r="AT17" s="151"/>
      <c r="AU17" s="151"/>
      <c r="AV17" s="177"/>
      <c r="AW17" s="190" t="s">
        <v>29</v>
      </c>
      <c r="AX17" s="151"/>
      <c r="AY17" s="151"/>
      <c r="AZ17" s="220"/>
      <c r="BA17" s="233"/>
      <c r="BB17" s="247"/>
      <c r="BC17" s="233"/>
      <c r="BD17" s="25"/>
      <c r="BE17" s="39"/>
      <c r="BF17" s="39"/>
      <c r="BG17" s="39"/>
      <c r="BH17" s="134"/>
    </row>
    <row r="18" spans="2:60" ht="20.25" customHeight="1">
      <c r="B18" s="9"/>
      <c r="C18" s="25"/>
      <c r="D18" s="39"/>
      <c r="E18" s="47"/>
      <c r="F18" s="47"/>
      <c r="G18" s="55"/>
      <c r="H18" s="61"/>
      <c r="I18" s="70"/>
      <c r="J18" s="39"/>
      <c r="K18" s="39"/>
      <c r="L18" s="47"/>
      <c r="M18" s="70"/>
      <c r="N18" s="39"/>
      <c r="O18" s="47"/>
      <c r="P18" s="70"/>
      <c r="Q18" s="39"/>
      <c r="R18" s="39"/>
      <c r="S18" s="39"/>
      <c r="T18" s="134"/>
      <c r="U18" s="152">
        <v>1</v>
      </c>
      <c r="V18" s="164">
        <v>2</v>
      </c>
      <c r="W18" s="164">
        <v>3</v>
      </c>
      <c r="X18" s="164">
        <v>4</v>
      </c>
      <c r="Y18" s="164">
        <v>5</v>
      </c>
      <c r="Z18" s="164">
        <v>6</v>
      </c>
      <c r="AA18" s="178">
        <v>7</v>
      </c>
      <c r="AB18" s="191">
        <v>8</v>
      </c>
      <c r="AC18" s="164">
        <v>9</v>
      </c>
      <c r="AD18" s="164">
        <v>10</v>
      </c>
      <c r="AE18" s="164">
        <v>11</v>
      </c>
      <c r="AF18" s="164">
        <v>12</v>
      </c>
      <c r="AG18" s="164">
        <v>13</v>
      </c>
      <c r="AH18" s="178">
        <v>14</v>
      </c>
      <c r="AI18" s="152">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1"/>
      <c r="I19" s="70"/>
      <c r="J19" s="39"/>
      <c r="K19" s="39"/>
      <c r="L19" s="47"/>
      <c r="M19" s="70"/>
      <c r="N19" s="39"/>
      <c r="O19" s="47"/>
      <c r="P19" s="70"/>
      <c r="Q19" s="39"/>
      <c r="R19" s="39"/>
      <c r="S19" s="39"/>
      <c r="T19" s="134"/>
      <c r="U19" s="152">
        <f>WEEKDAY(DATE($AD$2,$AH$2,1))</f>
        <v>3</v>
      </c>
      <c r="V19" s="164">
        <f>WEEKDAY(DATE($AD$2,$AH$2,2))</f>
        <v>4</v>
      </c>
      <c r="W19" s="164">
        <f>WEEKDAY(DATE($AD$2,$AH$2,3))</f>
        <v>5</v>
      </c>
      <c r="X19" s="164">
        <f>WEEKDAY(DATE($AD$2,$AH$2,4))</f>
        <v>6</v>
      </c>
      <c r="Y19" s="164">
        <f>WEEKDAY(DATE($AD$2,$AH$2,5))</f>
        <v>7</v>
      </c>
      <c r="Z19" s="164">
        <f>WEEKDAY(DATE($AD$2,$AH$2,6))</f>
        <v>1</v>
      </c>
      <c r="AA19" s="178">
        <f>WEEKDAY(DATE($AD$2,$AH$2,7))</f>
        <v>2</v>
      </c>
      <c r="AB19" s="191">
        <f>WEEKDAY(DATE($AD$2,$AH$2,8))</f>
        <v>3</v>
      </c>
      <c r="AC19" s="164">
        <f>WEEKDAY(DATE($AD$2,$AH$2,9))</f>
        <v>4</v>
      </c>
      <c r="AD19" s="164">
        <f>WEEKDAY(DATE($AD$2,$AH$2,10))</f>
        <v>5</v>
      </c>
      <c r="AE19" s="164">
        <f>WEEKDAY(DATE($AD$2,$AH$2,11))</f>
        <v>6</v>
      </c>
      <c r="AF19" s="164">
        <f>WEEKDAY(DATE($AD$2,$AH$2,12))</f>
        <v>7</v>
      </c>
      <c r="AG19" s="164">
        <f>WEEKDAY(DATE($AD$2,$AH$2,13))</f>
        <v>1</v>
      </c>
      <c r="AH19" s="178">
        <f>WEEKDAY(DATE($AD$2,$AH$2,14))</f>
        <v>2</v>
      </c>
      <c r="AI19" s="191">
        <f>WEEKDAY(DATE($AD$2,$AH$2,15))</f>
        <v>3</v>
      </c>
      <c r="AJ19" s="164">
        <f>WEEKDAY(DATE($AD$2,$AH$2,16))</f>
        <v>4</v>
      </c>
      <c r="AK19" s="164">
        <f>WEEKDAY(DATE($AD$2,$AH$2,17))</f>
        <v>5</v>
      </c>
      <c r="AL19" s="164">
        <f>WEEKDAY(DATE($AD$2,$AH$2,18))</f>
        <v>6</v>
      </c>
      <c r="AM19" s="164">
        <f>WEEKDAY(DATE($AD$2,$AH$2,19))</f>
        <v>7</v>
      </c>
      <c r="AN19" s="164">
        <f>WEEKDAY(DATE($AD$2,$AH$2,20))</f>
        <v>1</v>
      </c>
      <c r="AO19" s="178">
        <f>WEEKDAY(DATE($AD$2,$AH$2,21))</f>
        <v>2</v>
      </c>
      <c r="AP19" s="191">
        <f>WEEKDAY(DATE($AD$2,$AH$2,22))</f>
        <v>3</v>
      </c>
      <c r="AQ19" s="164">
        <f>WEEKDAY(DATE($AD$2,$AH$2,23))</f>
        <v>4</v>
      </c>
      <c r="AR19" s="164">
        <f>WEEKDAY(DATE($AD$2,$AH$2,24))</f>
        <v>5</v>
      </c>
      <c r="AS19" s="164">
        <f>WEEKDAY(DATE($AD$2,$AH$2,25))</f>
        <v>6</v>
      </c>
      <c r="AT19" s="164">
        <f>WEEKDAY(DATE($AD$2,$AH$2,26))</f>
        <v>7</v>
      </c>
      <c r="AU19" s="164">
        <f>WEEKDAY(DATE($AD$2,$AH$2,27))</f>
        <v>1</v>
      </c>
      <c r="AV19" s="178">
        <f>WEEKDAY(DATE($AD$2,$AH$2,28))</f>
        <v>2</v>
      </c>
      <c r="AW19" s="191">
        <f>IF(AW18=29,WEEKDAY(DATE($AD$2,$AH$2,29)),0)</f>
        <v>0</v>
      </c>
      <c r="AX19" s="164">
        <f>IF(AX18=30,WEEKDAY(DATE($AD$2,$AH$2,30)),0)</f>
        <v>0</v>
      </c>
      <c r="AY19" s="178">
        <f>IF(AY18=31,WEEKDAY(DATE($AD$2,$AH$2,31)),0)</f>
        <v>0</v>
      </c>
      <c r="AZ19" s="220"/>
      <c r="BA19" s="233"/>
      <c r="BB19" s="247"/>
      <c r="BC19" s="233"/>
      <c r="BD19" s="25"/>
      <c r="BE19" s="39"/>
      <c r="BF19" s="39"/>
      <c r="BG19" s="39"/>
      <c r="BH19" s="134"/>
    </row>
    <row r="20" spans="2:60" ht="20.25" customHeight="1">
      <c r="B20" s="10"/>
      <c r="C20" s="26"/>
      <c r="D20" s="40"/>
      <c r="E20" s="48"/>
      <c r="F20" s="48"/>
      <c r="G20" s="56"/>
      <c r="H20" s="62"/>
      <c r="I20" s="71"/>
      <c r="J20" s="40"/>
      <c r="K20" s="40"/>
      <c r="L20" s="48"/>
      <c r="M20" s="71"/>
      <c r="N20" s="40"/>
      <c r="O20" s="48"/>
      <c r="P20" s="71"/>
      <c r="Q20" s="40"/>
      <c r="R20" s="40"/>
      <c r="S20" s="40"/>
      <c r="T20" s="135"/>
      <c r="U20" s="153" t="str">
        <f t="shared" ref="U20:AV20" si="0">IF(U19=1,"日",IF(U19=2,"月",IF(U19=3,"火",IF(U19=4,"水",IF(U19=5,"木",IF(U19=6,"金","土"))))))</f>
        <v>火</v>
      </c>
      <c r="V20" s="165" t="str">
        <f t="shared" si="0"/>
        <v>水</v>
      </c>
      <c r="W20" s="165" t="str">
        <f t="shared" si="0"/>
        <v>木</v>
      </c>
      <c r="X20" s="165" t="str">
        <f t="shared" si="0"/>
        <v>金</v>
      </c>
      <c r="Y20" s="165" t="str">
        <f t="shared" si="0"/>
        <v>土</v>
      </c>
      <c r="Z20" s="165" t="str">
        <f t="shared" si="0"/>
        <v>日</v>
      </c>
      <c r="AA20" s="179" t="str">
        <f t="shared" si="0"/>
        <v>月</v>
      </c>
      <c r="AB20" s="192" t="str">
        <f t="shared" si="0"/>
        <v>火</v>
      </c>
      <c r="AC20" s="165" t="str">
        <f t="shared" si="0"/>
        <v>水</v>
      </c>
      <c r="AD20" s="165" t="str">
        <f t="shared" si="0"/>
        <v>木</v>
      </c>
      <c r="AE20" s="165" t="str">
        <f t="shared" si="0"/>
        <v>金</v>
      </c>
      <c r="AF20" s="165" t="str">
        <f t="shared" si="0"/>
        <v>土</v>
      </c>
      <c r="AG20" s="165" t="str">
        <f t="shared" si="0"/>
        <v>日</v>
      </c>
      <c r="AH20" s="179" t="str">
        <f t="shared" si="0"/>
        <v>月</v>
      </c>
      <c r="AI20" s="192" t="str">
        <f t="shared" si="0"/>
        <v>火</v>
      </c>
      <c r="AJ20" s="165" t="str">
        <f t="shared" si="0"/>
        <v>水</v>
      </c>
      <c r="AK20" s="165" t="str">
        <f t="shared" si="0"/>
        <v>木</v>
      </c>
      <c r="AL20" s="165" t="str">
        <f t="shared" si="0"/>
        <v>金</v>
      </c>
      <c r="AM20" s="165" t="str">
        <f t="shared" si="0"/>
        <v>土</v>
      </c>
      <c r="AN20" s="165" t="str">
        <f t="shared" si="0"/>
        <v>日</v>
      </c>
      <c r="AO20" s="179" t="str">
        <f t="shared" si="0"/>
        <v>月</v>
      </c>
      <c r="AP20" s="192" t="str">
        <f t="shared" si="0"/>
        <v>火</v>
      </c>
      <c r="AQ20" s="165" t="str">
        <f t="shared" si="0"/>
        <v>水</v>
      </c>
      <c r="AR20" s="165" t="str">
        <f t="shared" si="0"/>
        <v>木</v>
      </c>
      <c r="AS20" s="165" t="str">
        <f t="shared" si="0"/>
        <v>金</v>
      </c>
      <c r="AT20" s="165" t="str">
        <f t="shared" si="0"/>
        <v>土</v>
      </c>
      <c r="AU20" s="165" t="str">
        <f t="shared" si="0"/>
        <v>日</v>
      </c>
      <c r="AV20" s="179" t="str">
        <f t="shared" si="0"/>
        <v>月</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1"/>
      <c r="BA20" s="234"/>
      <c r="BB20" s="248"/>
      <c r="BC20" s="234"/>
      <c r="BD20" s="26"/>
      <c r="BE20" s="40"/>
      <c r="BF20" s="40"/>
      <c r="BG20" s="40"/>
      <c r="BH20" s="135"/>
    </row>
    <row r="21" spans="2:60" ht="20.25" customHeight="1">
      <c r="B21" s="11"/>
      <c r="C21" s="27" t="s">
        <v>92</v>
      </c>
      <c r="D21" s="41"/>
      <c r="E21" s="49"/>
      <c r="F21" s="49"/>
      <c r="G21" s="49"/>
      <c r="H21" s="63" t="s">
        <v>16</v>
      </c>
      <c r="I21" s="72" t="s">
        <v>95</v>
      </c>
      <c r="J21" s="78"/>
      <c r="K21" s="78"/>
      <c r="L21" s="83"/>
      <c r="M21" s="89" t="s">
        <v>128</v>
      </c>
      <c r="N21" s="94"/>
      <c r="O21" s="99"/>
      <c r="P21" s="105" t="s">
        <v>33</v>
      </c>
      <c r="Q21" s="112"/>
      <c r="R21" s="112"/>
      <c r="S21" s="123"/>
      <c r="T21" s="136"/>
      <c r="U21" s="154" t="s">
        <v>63</v>
      </c>
      <c r="V21" s="154" t="s">
        <v>63</v>
      </c>
      <c r="W21" s="154" t="s">
        <v>63</v>
      </c>
      <c r="X21" s="154"/>
      <c r="Y21" s="154" t="s">
        <v>63</v>
      </c>
      <c r="Z21" s="154" t="s">
        <v>63</v>
      </c>
      <c r="AA21" s="180"/>
      <c r="AB21" s="193" t="s">
        <v>63</v>
      </c>
      <c r="AC21" s="154"/>
      <c r="AD21" s="154" t="s">
        <v>63</v>
      </c>
      <c r="AE21" s="154" t="s">
        <v>63</v>
      </c>
      <c r="AF21" s="154" t="s">
        <v>63</v>
      </c>
      <c r="AG21" s="154"/>
      <c r="AH21" s="180" t="s">
        <v>63</v>
      </c>
      <c r="AI21" s="193"/>
      <c r="AJ21" s="154" t="s">
        <v>63</v>
      </c>
      <c r="AK21" s="154" t="s">
        <v>63</v>
      </c>
      <c r="AL21" s="154" t="s">
        <v>63</v>
      </c>
      <c r="AM21" s="154" t="s">
        <v>63</v>
      </c>
      <c r="AN21" s="154" t="s">
        <v>63</v>
      </c>
      <c r="AO21" s="180"/>
      <c r="AP21" s="193"/>
      <c r="AQ21" s="154" t="s">
        <v>63</v>
      </c>
      <c r="AR21" s="154" t="s">
        <v>63</v>
      </c>
      <c r="AS21" s="154" t="s">
        <v>63</v>
      </c>
      <c r="AT21" s="154" t="s">
        <v>63</v>
      </c>
      <c r="AU21" s="154" t="s">
        <v>63</v>
      </c>
      <c r="AV21" s="180"/>
      <c r="AW21" s="193"/>
      <c r="AX21" s="154"/>
      <c r="AY21" s="154"/>
      <c r="AZ21" s="222"/>
      <c r="BA21" s="235"/>
      <c r="BB21" s="249"/>
      <c r="BC21" s="235"/>
      <c r="BD21" s="265"/>
      <c r="BE21" s="269"/>
      <c r="BF21" s="269"/>
      <c r="BG21" s="269"/>
      <c r="BH21" s="275"/>
    </row>
    <row r="22" spans="2:60" ht="20.25" customHeight="1">
      <c r="B22" s="12">
        <v>1</v>
      </c>
      <c r="C22" s="28"/>
      <c r="D22" s="42"/>
      <c r="E22" s="50"/>
      <c r="F22" s="50" t="str">
        <f>C21</f>
        <v>管理者</v>
      </c>
      <c r="G22" s="50"/>
      <c r="H22" s="64"/>
      <c r="I22" s="73"/>
      <c r="J22" s="79"/>
      <c r="K22" s="79"/>
      <c r="L22" s="84"/>
      <c r="M22" s="90"/>
      <c r="N22" s="95"/>
      <c r="O22" s="100"/>
      <c r="P22" s="106" t="s">
        <v>87</v>
      </c>
      <c r="Q22" s="113"/>
      <c r="R22" s="113"/>
      <c r="S22" s="124"/>
      <c r="T22" s="137"/>
      <c r="U22" s="155">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5">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5"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5"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5"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3">
        <f>IF($BC$3="４週",SUM(U22:AV22),IF($BC$3="暦月",SUM(U22:AY22),""))</f>
        <v>160</v>
      </c>
      <c r="BA22" s="236"/>
      <c r="BB22" s="250">
        <f>IF($BC$3="４週",AZ22/4,IF($BC$3="暦月",(AZ22/($BC$8/7)),""))</f>
        <v>40</v>
      </c>
      <c r="BC22" s="236"/>
      <c r="BD22" s="266"/>
      <c r="BE22" s="270"/>
      <c r="BF22" s="270"/>
      <c r="BG22" s="270"/>
      <c r="BH22" s="276"/>
    </row>
    <row r="23" spans="2:60" ht="20.25" customHeight="1">
      <c r="B23" s="13"/>
      <c r="C23" s="29"/>
      <c r="D23" s="43"/>
      <c r="E23" s="51"/>
      <c r="F23" s="51"/>
      <c r="G23" s="51" t="str">
        <f>C21</f>
        <v>管理者</v>
      </c>
      <c r="H23" s="65"/>
      <c r="I23" s="74"/>
      <c r="J23" s="80"/>
      <c r="K23" s="80"/>
      <c r="L23" s="85"/>
      <c r="M23" s="91"/>
      <c r="N23" s="96"/>
      <c r="O23" s="101"/>
      <c r="P23" s="107" t="s">
        <v>88</v>
      </c>
      <c r="Q23" s="114"/>
      <c r="R23" s="114"/>
      <c r="S23" s="125"/>
      <c r="T23" s="138"/>
      <c r="U23" s="156"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6"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6"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6"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6"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t="s">
        <v>93</v>
      </c>
      <c r="D24" s="44"/>
      <c r="E24" s="52"/>
      <c r="F24" s="52"/>
      <c r="G24" s="52"/>
      <c r="H24" s="66" t="s">
        <v>16</v>
      </c>
      <c r="I24" s="75" t="s">
        <v>93</v>
      </c>
      <c r="J24" s="81"/>
      <c r="K24" s="81"/>
      <c r="L24" s="86"/>
      <c r="M24" s="92" t="s">
        <v>142</v>
      </c>
      <c r="N24" s="97"/>
      <c r="O24" s="102"/>
      <c r="P24" s="108" t="s">
        <v>33</v>
      </c>
      <c r="Q24" s="115"/>
      <c r="R24" s="115"/>
      <c r="S24" s="126"/>
      <c r="T24" s="139"/>
      <c r="U24" s="157" t="s">
        <v>66</v>
      </c>
      <c r="V24" s="168" t="s">
        <v>66</v>
      </c>
      <c r="W24" s="168" t="s">
        <v>66</v>
      </c>
      <c r="X24" s="168" t="s">
        <v>66</v>
      </c>
      <c r="Y24" s="168"/>
      <c r="Z24" s="168" t="s">
        <v>66</v>
      </c>
      <c r="AA24" s="183" t="s">
        <v>66</v>
      </c>
      <c r="AB24" s="157"/>
      <c r="AC24" s="168" t="s">
        <v>66</v>
      </c>
      <c r="AD24" s="168" t="s">
        <v>66</v>
      </c>
      <c r="AE24" s="168" t="s">
        <v>66</v>
      </c>
      <c r="AF24" s="168"/>
      <c r="AG24" s="168"/>
      <c r="AH24" s="183" t="s">
        <v>66</v>
      </c>
      <c r="AI24" s="157" t="s">
        <v>66</v>
      </c>
      <c r="AJ24" s="168" t="s">
        <v>66</v>
      </c>
      <c r="AK24" s="168"/>
      <c r="AL24" s="168" t="s">
        <v>66</v>
      </c>
      <c r="AM24" s="168" t="s">
        <v>66</v>
      </c>
      <c r="AN24" s="168" t="s">
        <v>66</v>
      </c>
      <c r="AO24" s="183" t="s">
        <v>66</v>
      </c>
      <c r="AP24" s="157" t="s">
        <v>66</v>
      </c>
      <c r="AQ24" s="168"/>
      <c r="AR24" s="168" t="s">
        <v>66</v>
      </c>
      <c r="AS24" s="168"/>
      <c r="AT24" s="168" t="s">
        <v>66</v>
      </c>
      <c r="AU24" s="168"/>
      <c r="AV24" s="183" t="s">
        <v>66</v>
      </c>
      <c r="AW24" s="157"/>
      <c r="AX24" s="168"/>
      <c r="AY24" s="168"/>
      <c r="AZ24" s="225"/>
      <c r="BA24" s="238"/>
      <c r="BB24" s="252"/>
      <c r="BC24" s="238"/>
      <c r="BD24" s="268"/>
      <c r="BE24" s="272"/>
      <c r="BF24" s="272"/>
      <c r="BG24" s="272"/>
      <c r="BH24" s="278"/>
    </row>
    <row r="25" spans="2:60" ht="20.25" customHeight="1">
      <c r="B25" s="12">
        <f>B22+1</f>
        <v>2</v>
      </c>
      <c r="C25" s="28"/>
      <c r="D25" s="42"/>
      <c r="E25" s="50"/>
      <c r="F25" s="50" t="str">
        <f>C24</f>
        <v>介護支援専門員</v>
      </c>
      <c r="G25" s="50"/>
      <c r="H25" s="64"/>
      <c r="I25" s="73"/>
      <c r="J25" s="79"/>
      <c r="K25" s="79"/>
      <c r="L25" s="84"/>
      <c r="M25" s="90"/>
      <c r="N25" s="95"/>
      <c r="O25" s="100"/>
      <c r="P25" s="106" t="s">
        <v>87</v>
      </c>
      <c r="Q25" s="113"/>
      <c r="R25" s="113"/>
      <c r="S25" s="124"/>
      <c r="T25" s="137"/>
      <c r="U25" s="155">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5"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5">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f>IF(AN24="","",VLOOKUP(AN24,'【記載例】シフト記号表（勤務時間帯）'!$D$6:$X$47,21,FALSE))</f>
        <v>7.9999999999999982</v>
      </c>
      <c r="AO25" s="181">
        <f>IF(AO24="","",VLOOKUP(AO24,'【記載例】シフト記号表（勤務時間帯）'!$D$6:$X$47,21,FALSE))</f>
        <v>7.9999999999999982</v>
      </c>
      <c r="AP25" s="155">
        <f>IF(AP24="","",VLOOKUP(AP24,'【記載例】シフト記号表（勤務時間帯）'!$D$6:$X$47,21,FALSE))</f>
        <v>7.9999999999999982</v>
      </c>
      <c r="AQ25" s="166" t="str">
        <f>IF(AQ24="","",VLOOKUP(AQ24,'【記載例】シフト記号表（勤務時間帯）'!$D$6:$X$47,21,FALSE))</f>
        <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5"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3">
        <f>IF($BC$3="４週",SUM(U25:AV25),IF($BC$3="暦月",SUM(U25:AY25),""))</f>
        <v>159.99999999999997</v>
      </c>
      <c r="BA25" s="236"/>
      <c r="BB25" s="250">
        <f>IF($BC$3="４週",AZ25/4,IF($BC$3="暦月",(AZ25/($BC$8/7)),""))</f>
        <v>39.999999999999993</v>
      </c>
      <c r="BC25" s="236"/>
      <c r="BD25" s="266"/>
      <c r="BE25" s="270"/>
      <c r="BF25" s="270"/>
      <c r="BG25" s="270"/>
      <c r="BH25" s="276"/>
    </row>
    <row r="26" spans="2:60" ht="20.25" customHeight="1">
      <c r="B26" s="13"/>
      <c r="C26" s="29"/>
      <c r="D26" s="43"/>
      <c r="E26" s="51"/>
      <c r="F26" s="51"/>
      <c r="G26" s="51" t="str">
        <f>C24</f>
        <v>介護支援専門員</v>
      </c>
      <c r="H26" s="65"/>
      <c r="I26" s="74"/>
      <c r="J26" s="80"/>
      <c r="K26" s="80"/>
      <c r="L26" s="85"/>
      <c r="M26" s="91"/>
      <c r="N26" s="96"/>
      <c r="O26" s="101"/>
      <c r="P26" s="107" t="s">
        <v>88</v>
      </c>
      <c r="Q26" s="114"/>
      <c r="R26" s="114"/>
      <c r="S26" s="125"/>
      <c r="T26" s="138"/>
      <c r="U26" s="156"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6"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6"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v>
      </c>
      <c r="AO26" s="182" t="str">
        <f>IF(AO24="","",VLOOKUP(AO24,'【記載例】シフト記号表（勤務時間帯）'!$D$6:$Z$47,23,FALSE))</f>
        <v>-</v>
      </c>
      <c r="AP26" s="156" t="str">
        <f>IF(AP24="","",VLOOKUP(AP24,'【記載例】シフト記号表（勤務時間帯）'!$D$6:$Z$47,23,FALSE))</f>
        <v>-</v>
      </c>
      <c r="AQ26" s="167" t="str">
        <f>IF(AQ24="","",VLOOKUP(AQ24,'【記載例】シフト記号表（勤務時間帯）'!$D$6:$Z$47,23,FALSE))</f>
        <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6"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t="s">
        <v>187</v>
      </c>
      <c r="D27" s="44"/>
      <c r="E27" s="52"/>
      <c r="F27" s="50"/>
      <c r="G27" s="50"/>
      <c r="H27" s="67" t="s">
        <v>16</v>
      </c>
      <c r="I27" s="75" t="s">
        <v>96</v>
      </c>
      <c r="J27" s="81"/>
      <c r="K27" s="81"/>
      <c r="L27" s="86"/>
      <c r="M27" s="92" t="s">
        <v>102</v>
      </c>
      <c r="N27" s="97"/>
      <c r="O27" s="102"/>
      <c r="P27" s="108" t="s">
        <v>33</v>
      </c>
      <c r="Q27" s="115"/>
      <c r="R27" s="115"/>
      <c r="S27" s="126"/>
      <c r="T27" s="139"/>
      <c r="U27" s="157" t="s">
        <v>56</v>
      </c>
      <c r="V27" s="168" t="s">
        <v>44</v>
      </c>
      <c r="W27" s="168"/>
      <c r="X27" s="168" t="s">
        <v>61</v>
      </c>
      <c r="Y27" s="168" t="s">
        <v>63</v>
      </c>
      <c r="Z27" s="168"/>
      <c r="AA27" s="183" t="s">
        <v>61</v>
      </c>
      <c r="AB27" s="157" t="s">
        <v>56</v>
      </c>
      <c r="AC27" s="168" t="s">
        <v>44</v>
      </c>
      <c r="AD27" s="168" t="s">
        <v>63</v>
      </c>
      <c r="AE27" s="168"/>
      <c r="AF27" s="168" t="s">
        <v>61</v>
      </c>
      <c r="AG27" s="168" t="s">
        <v>63</v>
      </c>
      <c r="AH27" s="183"/>
      <c r="AI27" s="157" t="s">
        <v>63</v>
      </c>
      <c r="AJ27" s="168" t="s">
        <v>56</v>
      </c>
      <c r="AK27" s="168" t="s">
        <v>44</v>
      </c>
      <c r="AL27" s="168"/>
      <c r="AM27" s="168"/>
      <c r="AN27" s="168" t="s">
        <v>56</v>
      </c>
      <c r="AO27" s="183" t="s">
        <v>44</v>
      </c>
      <c r="AP27" s="157"/>
      <c r="AQ27" s="168" t="s">
        <v>61</v>
      </c>
      <c r="AR27" s="168" t="s">
        <v>63</v>
      </c>
      <c r="AS27" s="168" t="s">
        <v>56</v>
      </c>
      <c r="AT27" s="168" t="s">
        <v>44</v>
      </c>
      <c r="AU27" s="168"/>
      <c r="AV27" s="183" t="s">
        <v>61</v>
      </c>
      <c r="AW27" s="157"/>
      <c r="AX27" s="168"/>
      <c r="AY27" s="168"/>
      <c r="AZ27" s="225"/>
      <c r="BA27" s="238"/>
      <c r="BB27" s="252"/>
      <c r="BC27" s="238"/>
      <c r="BD27" s="268"/>
      <c r="BE27" s="272"/>
      <c r="BF27" s="272"/>
      <c r="BG27" s="272"/>
      <c r="BH27" s="278"/>
    </row>
    <row r="28" spans="2:60" ht="20.25" customHeight="1">
      <c r="B28" s="12">
        <f>B25+1</f>
        <v>3</v>
      </c>
      <c r="C28" s="28"/>
      <c r="D28" s="42"/>
      <c r="E28" s="50"/>
      <c r="F28" s="50" t="str">
        <f>C27</f>
        <v>看護職員</v>
      </c>
      <c r="G28" s="50"/>
      <c r="H28" s="64"/>
      <c r="I28" s="73"/>
      <c r="J28" s="79"/>
      <c r="K28" s="79"/>
      <c r="L28" s="84"/>
      <c r="M28" s="90"/>
      <c r="N28" s="95"/>
      <c r="O28" s="100"/>
      <c r="P28" s="106" t="s">
        <v>87</v>
      </c>
      <c r="Q28" s="113"/>
      <c r="R28" s="113"/>
      <c r="S28" s="124"/>
      <c r="T28" s="137"/>
      <c r="U28" s="155">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5">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5">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5"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5"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3">
        <f>IF($BC$3="４週",SUM(U28:AV28),IF($BC$3="暦月",SUM(U28:AY28),""))</f>
        <v>110</v>
      </c>
      <c r="BA28" s="236"/>
      <c r="BB28" s="250">
        <f>IF($BC$3="４週",AZ28/4,IF($BC$3="暦月",(AZ28/($BC$8/7)),""))</f>
        <v>27.5</v>
      </c>
      <c r="BC28" s="236"/>
      <c r="BD28" s="266"/>
      <c r="BE28" s="270"/>
      <c r="BF28" s="270"/>
      <c r="BG28" s="270"/>
      <c r="BH28" s="276"/>
    </row>
    <row r="29" spans="2:60" ht="20.25" customHeight="1">
      <c r="B29" s="13"/>
      <c r="C29" s="29"/>
      <c r="D29" s="43"/>
      <c r="E29" s="51"/>
      <c r="F29" s="51"/>
      <c r="G29" s="51" t="str">
        <f>C27</f>
        <v>看護職員</v>
      </c>
      <c r="H29" s="65"/>
      <c r="I29" s="74"/>
      <c r="J29" s="80"/>
      <c r="K29" s="80"/>
      <c r="L29" s="85"/>
      <c r="M29" s="91"/>
      <c r="N29" s="96"/>
      <c r="O29" s="101"/>
      <c r="P29" s="107" t="s">
        <v>88</v>
      </c>
      <c r="Q29" s="116"/>
      <c r="R29" s="116"/>
      <c r="S29" s="127"/>
      <c r="T29" s="140"/>
      <c r="U29" s="156">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6">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6"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6"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6"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4">
        <f>IF($BC$3="４週",SUM(U29:AV29),IF($BC$3="暦月",SUM(U29:AY29),""))</f>
        <v>50</v>
      </c>
      <c r="BA29" s="237"/>
      <c r="BB29" s="251">
        <f>IF($BC$3="４週",AZ29/4,IF($BC$3="暦月",(AZ29/($BC$8/7)),""))</f>
        <v>12.5</v>
      </c>
      <c r="BC29" s="237"/>
      <c r="BD29" s="267"/>
      <c r="BE29" s="271"/>
      <c r="BF29" s="271"/>
      <c r="BG29" s="271"/>
      <c r="BH29" s="277"/>
    </row>
    <row r="30" spans="2:60" ht="20.25" customHeight="1">
      <c r="B30" s="14"/>
      <c r="C30" s="30" t="s">
        <v>187</v>
      </c>
      <c r="D30" s="44"/>
      <c r="E30" s="52"/>
      <c r="F30" s="50"/>
      <c r="G30" s="50"/>
      <c r="H30" s="67" t="s">
        <v>16</v>
      </c>
      <c r="I30" s="75" t="s">
        <v>96</v>
      </c>
      <c r="J30" s="81"/>
      <c r="K30" s="81"/>
      <c r="L30" s="86"/>
      <c r="M30" s="92" t="s">
        <v>46</v>
      </c>
      <c r="N30" s="97"/>
      <c r="O30" s="102"/>
      <c r="P30" s="108" t="s">
        <v>33</v>
      </c>
      <c r="Q30" s="115"/>
      <c r="R30" s="115"/>
      <c r="S30" s="126"/>
      <c r="T30" s="139"/>
      <c r="U30" s="157"/>
      <c r="V30" s="168" t="s">
        <v>56</v>
      </c>
      <c r="W30" s="168" t="s">
        <v>44</v>
      </c>
      <c r="X30" s="168" t="s">
        <v>61</v>
      </c>
      <c r="Y30" s="168"/>
      <c r="Z30" s="168" t="s">
        <v>56</v>
      </c>
      <c r="AA30" s="183" t="s">
        <v>44</v>
      </c>
      <c r="AB30" s="157"/>
      <c r="AC30" s="168" t="s">
        <v>61</v>
      </c>
      <c r="AD30" s="168" t="s">
        <v>56</v>
      </c>
      <c r="AE30" s="168" t="s">
        <v>44</v>
      </c>
      <c r="AF30" s="168"/>
      <c r="AG30" s="168" t="s">
        <v>42</v>
      </c>
      <c r="AH30" s="183" t="s">
        <v>61</v>
      </c>
      <c r="AI30" s="157"/>
      <c r="AJ30" s="168" t="s">
        <v>61</v>
      </c>
      <c r="AK30" s="168" t="s">
        <v>63</v>
      </c>
      <c r="AL30" s="168" t="s">
        <v>56</v>
      </c>
      <c r="AM30" s="168" t="s">
        <v>44</v>
      </c>
      <c r="AN30" s="168"/>
      <c r="AO30" s="183" t="s">
        <v>61</v>
      </c>
      <c r="AP30" s="157" t="s">
        <v>42</v>
      </c>
      <c r="AQ30" s="168" t="s">
        <v>63</v>
      </c>
      <c r="AR30" s="168" t="s">
        <v>56</v>
      </c>
      <c r="AS30" s="168" t="s">
        <v>44</v>
      </c>
      <c r="AT30" s="168"/>
      <c r="AU30" s="168"/>
      <c r="AV30" s="183" t="s">
        <v>61</v>
      </c>
      <c r="AW30" s="157"/>
      <c r="AX30" s="168"/>
      <c r="AY30" s="168"/>
      <c r="AZ30" s="225"/>
      <c r="BA30" s="238"/>
      <c r="BB30" s="252"/>
      <c r="BC30" s="238"/>
      <c r="BD30" s="268"/>
      <c r="BE30" s="272"/>
      <c r="BF30" s="272"/>
      <c r="BG30" s="272"/>
      <c r="BH30" s="278"/>
    </row>
    <row r="31" spans="2:60" ht="20.25" customHeight="1">
      <c r="B31" s="12">
        <f>B28+1</f>
        <v>4</v>
      </c>
      <c r="C31" s="28"/>
      <c r="D31" s="42"/>
      <c r="E31" s="50"/>
      <c r="F31" s="50" t="str">
        <f>C30</f>
        <v>看護職員</v>
      </c>
      <c r="G31" s="50"/>
      <c r="H31" s="64"/>
      <c r="I31" s="73"/>
      <c r="J31" s="79"/>
      <c r="K31" s="79"/>
      <c r="L31" s="84"/>
      <c r="M31" s="90"/>
      <c r="N31" s="95"/>
      <c r="O31" s="100"/>
      <c r="P31" s="106" t="s">
        <v>87</v>
      </c>
      <c r="Q31" s="113"/>
      <c r="R31" s="113"/>
      <c r="S31" s="124"/>
      <c r="T31" s="137"/>
      <c r="U31" s="155"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5"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5"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5">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5"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3">
        <f>IF($BC$3="４週",SUM(U31:AV31),IF($BC$3="暦月",SUM(U31:AY31),""))</f>
        <v>110</v>
      </c>
      <c r="BA31" s="236"/>
      <c r="BB31" s="250">
        <f>IF($BC$3="４週",AZ31/4,IF($BC$3="暦月",(AZ31/($BC$8/7)),""))</f>
        <v>27.5</v>
      </c>
      <c r="BC31" s="236"/>
      <c r="BD31" s="266"/>
      <c r="BE31" s="270"/>
      <c r="BF31" s="270"/>
      <c r="BG31" s="270"/>
      <c r="BH31" s="276"/>
    </row>
    <row r="32" spans="2:60" ht="20.25" customHeight="1">
      <c r="B32" s="13"/>
      <c r="C32" s="29"/>
      <c r="D32" s="43"/>
      <c r="E32" s="51"/>
      <c r="F32" s="51"/>
      <c r="G32" s="51" t="str">
        <f>C30</f>
        <v>看護職員</v>
      </c>
      <c r="H32" s="65"/>
      <c r="I32" s="74"/>
      <c r="J32" s="80"/>
      <c r="K32" s="80"/>
      <c r="L32" s="85"/>
      <c r="M32" s="91"/>
      <c r="N32" s="96"/>
      <c r="O32" s="101"/>
      <c r="P32" s="107" t="s">
        <v>88</v>
      </c>
      <c r="Q32" s="117"/>
      <c r="R32" s="117"/>
      <c r="S32" s="125"/>
      <c r="T32" s="138"/>
      <c r="U32" s="156"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6"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6"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6"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6"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4">
        <f>IF($BC$3="４週",SUM(U32:AV32),IF($BC$3="暦月",SUM(U32:AY32),""))</f>
        <v>50</v>
      </c>
      <c r="BA32" s="237"/>
      <c r="BB32" s="251">
        <f>IF($BC$3="４週",AZ32/4,IF($BC$3="暦月",(AZ32/($BC$8/7)),""))</f>
        <v>12.5</v>
      </c>
      <c r="BC32" s="237"/>
      <c r="BD32" s="267"/>
      <c r="BE32" s="271"/>
      <c r="BF32" s="271"/>
      <c r="BG32" s="271"/>
      <c r="BH32" s="277"/>
    </row>
    <row r="33" spans="2:60" ht="20.25" customHeight="1">
      <c r="B33" s="14"/>
      <c r="C33" s="30" t="s">
        <v>187</v>
      </c>
      <c r="D33" s="44"/>
      <c r="E33" s="52"/>
      <c r="F33" s="50"/>
      <c r="G33" s="50"/>
      <c r="H33" s="67" t="s">
        <v>16</v>
      </c>
      <c r="I33" s="75" t="s">
        <v>96</v>
      </c>
      <c r="J33" s="81"/>
      <c r="K33" s="81"/>
      <c r="L33" s="86"/>
      <c r="M33" s="92" t="s">
        <v>144</v>
      </c>
      <c r="N33" s="97"/>
      <c r="O33" s="102"/>
      <c r="P33" s="108" t="s">
        <v>33</v>
      </c>
      <c r="Q33" s="115"/>
      <c r="R33" s="115"/>
      <c r="S33" s="126"/>
      <c r="T33" s="139"/>
      <c r="U33" s="157" t="s">
        <v>42</v>
      </c>
      <c r="V33" s="168" t="s">
        <v>61</v>
      </c>
      <c r="W33" s="168"/>
      <c r="X33" s="168" t="s">
        <v>61</v>
      </c>
      <c r="Y33" s="168" t="s">
        <v>42</v>
      </c>
      <c r="Z33" s="168" t="s">
        <v>42</v>
      </c>
      <c r="AA33" s="183"/>
      <c r="AB33" s="157" t="s">
        <v>42</v>
      </c>
      <c r="AC33" s="168" t="s">
        <v>42</v>
      </c>
      <c r="AD33" s="168" t="s">
        <v>42</v>
      </c>
      <c r="AE33" s="168" t="s">
        <v>42</v>
      </c>
      <c r="AF33" s="168" t="s">
        <v>42</v>
      </c>
      <c r="AG33" s="168"/>
      <c r="AH33" s="183"/>
      <c r="AI33" s="157" t="s">
        <v>42</v>
      </c>
      <c r="AJ33" s="168"/>
      <c r="AK33" s="168" t="s">
        <v>61</v>
      </c>
      <c r="AL33" s="168"/>
      <c r="AM33" s="168" t="s">
        <v>42</v>
      </c>
      <c r="AN33" s="168" t="s">
        <v>42</v>
      </c>
      <c r="AO33" s="183" t="s">
        <v>42</v>
      </c>
      <c r="AP33" s="157" t="s">
        <v>42</v>
      </c>
      <c r="AQ33" s="168"/>
      <c r="AR33" s="168"/>
      <c r="AS33" s="168" t="s">
        <v>42</v>
      </c>
      <c r="AT33" s="168" t="s">
        <v>42</v>
      </c>
      <c r="AU33" s="168" t="s">
        <v>42</v>
      </c>
      <c r="AV33" s="183" t="s">
        <v>42</v>
      </c>
      <c r="AW33" s="157"/>
      <c r="AX33" s="168"/>
      <c r="AY33" s="168"/>
      <c r="AZ33" s="225"/>
      <c r="BA33" s="238"/>
      <c r="BB33" s="252"/>
      <c r="BC33" s="238"/>
      <c r="BD33" s="268"/>
      <c r="BE33" s="272"/>
      <c r="BF33" s="272"/>
      <c r="BG33" s="272"/>
      <c r="BH33" s="278"/>
    </row>
    <row r="34" spans="2:60" ht="20.25" customHeight="1">
      <c r="B34" s="12">
        <f>B31+1</f>
        <v>5</v>
      </c>
      <c r="C34" s="28"/>
      <c r="D34" s="42"/>
      <c r="E34" s="50"/>
      <c r="F34" s="50" t="str">
        <f>C33</f>
        <v>看護職員</v>
      </c>
      <c r="G34" s="50"/>
      <c r="H34" s="64"/>
      <c r="I34" s="73"/>
      <c r="J34" s="79"/>
      <c r="K34" s="79"/>
      <c r="L34" s="84"/>
      <c r="M34" s="90"/>
      <c r="N34" s="95"/>
      <c r="O34" s="100"/>
      <c r="P34" s="106" t="s">
        <v>87</v>
      </c>
      <c r="Q34" s="113"/>
      <c r="R34" s="113"/>
      <c r="S34" s="124"/>
      <c r="T34" s="137"/>
      <c r="U34" s="155">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5">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5">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5">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5"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3">
        <f>IF($BC$3="４週",SUM(U34:AV34),IF($BC$3="暦月",SUM(U34:AY34),""))</f>
        <v>160</v>
      </c>
      <c r="BA34" s="236"/>
      <c r="BB34" s="250">
        <f>IF($BC$3="４週",AZ34/4,IF($BC$3="暦月",(AZ34/($BC$8/7)),""))</f>
        <v>40</v>
      </c>
      <c r="BC34" s="236"/>
      <c r="BD34" s="266"/>
      <c r="BE34" s="270"/>
      <c r="BF34" s="270"/>
      <c r="BG34" s="270"/>
      <c r="BH34" s="276"/>
    </row>
    <row r="35" spans="2:60" ht="20.25" customHeight="1">
      <c r="B35" s="13"/>
      <c r="C35" s="29"/>
      <c r="D35" s="43"/>
      <c r="E35" s="51"/>
      <c r="F35" s="51"/>
      <c r="G35" s="51" t="str">
        <f>C33</f>
        <v>看護職員</v>
      </c>
      <c r="H35" s="65"/>
      <c r="I35" s="74"/>
      <c r="J35" s="80"/>
      <c r="K35" s="80"/>
      <c r="L35" s="85"/>
      <c r="M35" s="91"/>
      <c r="N35" s="96"/>
      <c r="O35" s="101"/>
      <c r="P35" s="107" t="s">
        <v>88</v>
      </c>
      <c r="Q35" s="114"/>
      <c r="R35" s="114"/>
      <c r="S35" s="128"/>
      <c r="T35" s="141"/>
      <c r="U35" s="156"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6"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6"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6"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6"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t="s">
        <v>187</v>
      </c>
      <c r="D36" s="44"/>
      <c r="E36" s="52"/>
      <c r="F36" s="50"/>
      <c r="G36" s="50"/>
      <c r="H36" s="67" t="s">
        <v>16</v>
      </c>
      <c r="I36" s="75" t="s">
        <v>96</v>
      </c>
      <c r="J36" s="81"/>
      <c r="K36" s="81"/>
      <c r="L36" s="86"/>
      <c r="M36" s="92" t="s">
        <v>145</v>
      </c>
      <c r="N36" s="97"/>
      <c r="O36" s="102"/>
      <c r="P36" s="108" t="s">
        <v>33</v>
      </c>
      <c r="Q36" s="116"/>
      <c r="R36" s="116"/>
      <c r="S36" s="127"/>
      <c r="T36" s="142"/>
      <c r="U36" s="157" t="s">
        <v>61</v>
      </c>
      <c r="V36" s="168"/>
      <c r="W36" s="168" t="s">
        <v>61</v>
      </c>
      <c r="X36" s="168"/>
      <c r="Y36" s="168" t="s">
        <v>56</v>
      </c>
      <c r="Z36" s="168" t="s">
        <v>44</v>
      </c>
      <c r="AA36" s="183" t="s">
        <v>42</v>
      </c>
      <c r="AB36" s="157"/>
      <c r="AC36" s="168" t="s">
        <v>56</v>
      </c>
      <c r="AD36" s="168" t="s">
        <v>44</v>
      </c>
      <c r="AE36" s="168" t="s">
        <v>42</v>
      </c>
      <c r="AF36" s="168"/>
      <c r="AG36" s="168" t="s">
        <v>56</v>
      </c>
      <c r="AH36" s="183" t="s">
        <v>44</v>
      </c>
      <c r="AI36" s="157"/>
      <c r="AJ36" s="168" t="s">
        <v>63</v>
      </c>
      <c r="AK36" s="168" t="s">
        <v>63</v>
      </c>
      <c r="AL36" s="168" t="s">
        <v>42</v>
      </c>
      <c r="AM36" s="168" t="s">
        <v>63</v>
      </c>
      <c r="AN36" s="168"/>
      <c r="AO36" s="183" t="s">
        <v>56</v>
      </c>
      <c r="AP36" s="157" t="s">
        <v>44</v>
      </c>
      <c r="AQ36" s="168" t="s">
        <v>42</v>
      </c>
      <c r="AR36" s="168" t="s">
        <v>63</v>
      </c>
      <c r="AS36" s="168"/>
      <c r="AT36" s="168" t="s">
        <v>63</v>
      </c>
      <c r="AU36" s="168" t="s">
        <v>42</v>
      </c>
      <c r="AV36" s="183"/>
      <c r="AW36" s="157"/>
      <c r="AX36" s="168"/>
      <c r="AY36" s="168"/>
      <c r="AZ36" s="225"/>
      <c r="BA36" s="238"/>
      <c r="BB36" s="252"/>
      <c r="BC36" s="238"/>
      <c r="BD36" s="268"/>
      <c r="BE36" s="272"/>
      <c r="BF36" s="272"/>
      <c r="BG36" s="272"/>
      <c r="BH36" s="278"/>
    </row>
    <row r="37" spans="2:60" ht="20.25" customHeight="1">
      <c r="B37" s="12">
        <f>B34+1</f>
        <v>6</v>
      </c>
      <c r="C37" s="28"/>
      <c r="D37" s="42"/>
      <c r="E37" s="50"/>
      <c r="F37" s="50" t="str">
        <f>C36</f>
        <v>看護職員</v>
      </c>
      <c r="G37" s="50"/>
      <c r="H37" s="64"/>
      <c r="I37" s="73"/>
      <c r="J37" s="79"/>
      <c r="K37" s="79"/>
      <c r="L37" s="84"/>
      <c r="M37" s="90"/>
      <c r="N37" s="95"/>
      <c r="O37" s="100"/>
      <c r="P37" s="106" t="s">
        <v>87</v>
      </c>
      <c r="Q37" s="113"/>
      <c r="R37" s="113"/>
      <c r="S37" s="124"/>
      <c r="T37" s="137"/>
      <c r="U37" s="155">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5"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5"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5">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5"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3">
        <f>IF($BC$3="４週",SUM(U37:AV37),IF($BC$3="暦月",SUM(U37:AY37),""))</f>
        <v>120</v>
      </c>
      <c r="BA37" s="236"/>
      <c r="BB37" s="250">
        <f>IF($BC$3="４週",AZ37/4,IF($BC$3="暦月",(AZ37/($BC$8/7)),""))</f>
        <v>30</v>
      </c>
      <c r="BC37" s="236"/>
      <c r="BD37" s="266"/>
      <c r="BE37" s="270"/>
      <c r="BF37" s="270"/>
      <c r="BG37" s="270"/>
      <c r="BH37" s="276"/>
    </row>
    <row r="38" spans="2:60" ht="20.25" customHeight="1">
      <c r="B38" s="13"/>
      <c r="C38" s="29"/>
      <c r="D38" s="43"/>
      <c r="E38" s="51"/>
      <c r="F38" s="51"/>
      <c r="G38" s="51" t="str">
        <f>C36</f>
        <v>看護職員</v>
      </c>
      <c r="H38" s="65"/>
      <c r="I38" s="74"/>
      <c r="J38" s="80"/>
      <c r="K38" s="80"/>
      <c r="L38" s="85"/>
      <c r="M38" s="91"/>
      <c r="N38" s="96"/>
      <c r="O38" s="101"/>
      <c r="P38" s="107" t="s">
        <v>88</v>
      </c>
      <c r="Q38" s="117"/>
      <c r="R38" s="117"/>
      <c r="S38" s="125"/>
      <c r="T38" s="138"/>
      <c r="U38" s="156"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6"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6"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6">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6"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4">
        <f>IF($BC$3="４週",SUM(U38:AV38),IF($BC$3="暦月",SUM(U38:AY38),""))</f>
        <v>40</v>
      </c>
      <c r="BA38" s="237"/>
      <c r="BB38" s="251">
        <f>IF($BC$3="４週",AZ38/4,IF($BC$3="暦月",(AZ38/($BC$8/7)),""))</f>
        <v>10</v>
      </c>
      <c r="BC38" s="237"/>
      <c r="BD38" s="267"/>
      <c r="BE38" s="271"/>
      <c r="BF38" s="271"/>
      <c r="BG38" s="271"/>
      <c r="BH38" s="277"/>
    </row>
    <row r="39" spans="2:60" ht="20.25" customHeight="1">
      <c r="B39" s="14"/>
      <c r="C39" s="30" t="s">
        <v>187</v>
      </c>
      <c r="D39" s="44"/>
      <c r="E39" s="52"/>
      <c r="F39" s="50"/>
      <c r="G39" s="50"/>
      <c r="H39" s="67" t="s">
        <v>16</v>
      </c>
      <c r="I39" s="75" t="s">
        <v>96</v>
      </c>
      <c r="J39" s="81"/>
      <c r="K39" s="81"/>
      <c r="L39" s="86"/>
      <c r="M39" s="92" t="s">
        <v>146</v>
      </c>
      <c r="N39" s="97"/>
      <c r="O39" s="102"/>
      <c r="P39" s="108" t="s">
        <v>33</v>
      </c>
      <c r="Q39" s="115"/>
      <c r="R39" s="115"/>
      <c r="S39" s="126"/>
      <c r="T39" s="139"/>
      <c r="U39" s="157"/>
      <c r="V39" s="168" t="s">
        <v>61</v>
      </c>
      <c r="W39" s="168" t="s">
        <v>56</v>
      </c>
      <c r="X39" s="168" t="s">
        <v>44</v>
      </c>
      <c r="Y39" s="168" t="s">
        <v>61</v>
      </c>
      <c r="Z39" s="168"/>
      <c r="AA39" s="183" t="s">
        <v>61</v>
      </c>
      <c r="AB39" s="157" t="s">
        <v>42</v>
      </c>
      <c r="AC39" s="168" t="s">
        <v>42</v>
      </c>
      <c r="AD39" s="168"/>
      <c r="AE39" s="168"/>
      <c r="AF39" s="168" t="s">
        <v>56</v>
      </c>
      <c r="AG39" s="168" t="s">
        <v>44</v>
      </c>
      <c r="AH39" s="183" t="s">
        <v>42</v>
      </c>
      <c r="AI39" s="157" t="s">
        <v>61</v>
      </c>
      <c r="AJ39" s="168"/>
      <c r="AK39" s="168" t="s">
        <v>56</v>
      </c>
      <c r="AL39" s="168" t="s">
        <v>44</v>
      </c>
      <c r="AM39" s="168"/>
      <c r="AN39" s="168" t="s">
        <v>61</v>
      </c>
      <c r="AO39" s="183" t="s">
        <v>61</v>
      </c>
      <c r="AP39" s="157" t="s">
        <v>63</v>
      </c>
      <c r="AQ39" s="168"/>
      <c r="AR39" s="168" t="s">
        <v>61</v>
      </c>
      <c r="AS39" s="168" t="s">
        <v>42</v>
      </c>
      <c r="AT39" s="168" t="s">
        <v>56</v>
      </c>
      <c r="AU39" s="168" t="s">
        <v>44</v>
      </c>
      <c r="AV39" s="183"/>
      <c r="AW39" s="157"/>
      <c r="AX39" s="168"/>
      <c r="AY39" s="168"/>
      <c r="AZ39" s="225"/>
      <c r="BA39" s="238"/>
      <c r="BB39" s="252"/>
      <c r="BC39" s="238"/>
      <c r="BD39" s="268"/>
      <c r="BE39" s="272"/>
      <c r="BF39" s="272"/>
      <c r="BG39" s="272"/>
      <c r="BH39" s="278"/>
    </row>
    <row r="40" spans="2:60" ht="20.25" customHeight="1">
      <c r="B40" s="12">
        <f>B37+1</f>
        <v>7</v>
      </c>
      <c r="C40" s="28"/>
      <c r="D40" s="42"/>
      <c r="E40" s="50"/>
      <c r="F40" s="50" t="str">
        <f>C39</f>
        <v>看護職員</v>
      </c>
      <c r="G40" s="50"/>
      <c r="H40" s="64"/>
      <c r="I40" s="73"/>
      <c r="J40" s="79"/>
      <c r="K40" s="79"/>
      <c r="L40" s="84"/>
      <c r="M40" s="90"/>
      <c r="N40" s="95"/>
      <c r="O40" s="100"/>
      <c r="P40" s="106" t="s">
        <v>87</v>
      </c>
      <c r="Q40" s="113"/>
      <c r="R40" s="113"/>
      <c r="S40" s="124"/>
      <c r="T40" s="137"/>
      <c r="U40" s="155"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5">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5">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5">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5"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3">
        <f>IF($BC$3="４週",SUM(U40:AV40),IF($BC$3="暦月",SUM(U40:AY40),""))</f>
        <v>119.99999999999999</v>
      </c>
      <c r="BA40" s="236"/>
      <c r="BB40" s="250">
        <f>IF($BC$3="４週",AZ40/4,IF($BC$3="暦月",(AZ40/($BC$8/7)),""))</f>
        <v>29.999999999999996</v>
      </c>
      <c r="BC40" s="236"/>
      <c r="BD40" s="266"/>
      <c r="BE40" s="270"/>
      <c r="BF40" s="270"/>
      <c r="BG40" s="270"/>
      <c r="BH40" s="276"/>
    </row>
    <row r="41" spans="2:60" ht="20.25" customHeight="1">
      <c r="B41" s="13"/>
      <c r="C41" s="29"/>
      <c r="D41" s="43"/>
      <c r="E41" s="51"/>
      <c r="F41" s="51"/>
      <c r="G41" s="51" t="str">
        <f>C39</f>
        <v>看護職員</v>
      </c>
      <c r="H41" s="65"/>
      <c r="I41" s="74"/>
      <c r="J41" s="80"/>
      <c r="K41" s="80"/>
      <c r="L41" s="85"/>
      <c r="M41" s="91"/>
      <c r="N41" s="96"/>
      <c r="O41" s="101"/>
      <c r="P41" s="107" t="s">
        <v>88</v>
      </c>
      <c r="Q41" s="116"/>
      <c r="R41" s="116"/>
      <c r="S41" s="127"/>
      <c r="T41" s="140"/>
      <c r="U41" s="156"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6"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6"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6"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6"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4">
        <f>IF($BC$3="４週",SUM(U41:AV41),IF($BC$3="暦月",SUM(U41:AY41),""))</f>
        <v>40</v>
      </c>
      <c r="BA41" s="237"/>
      <c r="BB41" s="251">
        <f>IF($BC$3="４週",AZ41/4,IF($BC$3="暦月",(AZ41/($BC$8/7)),""))</f>
        <v>10</v>
      </c>
      <c r="BC41" s="237"/>
      <c r="BD41" s="267"/>
      <c r="BE41" s="271"/>
      <c r="BF41" s="271"/>
      <c r="BG41" s="271"/>
      <c r="BH41" s="277"/>
    </row>
    <row r="42" spans="2:60" ht="20.25" customHeight="1">
      <c r="B42" s="14"/>
      <c r="C42" s="30" t="s">
        <v>187</v>
      </c>
      <c r="D42" s="44"/>
      <c r="E42" s="52"/>
      <c r="F42" s="50"/>
      <c r="G42" s="50"/>
      <c r="H42" s="67" t="s">
        <v>16</v>
      </c>
      <c r="I42" s="75" t="s">
        <v>96</v>
      </c>
      <c r="J42" s="81"/>
      <c r="K42" s="81"/>
      <c r="L42" s="86"/>
      <c r="M42" s="92" t="s">
        <v>147</v>
      </c>
      <c r="N42" s="97"/>
      <c r="O42" s="102"/>
      <c r="P42" s="108" t="s">
        <v>33</v>
      </c>
      <c r="Q42" s="115"/>
      <c r="R42" s="115"/>
      <c r="S42" s="126"/>
      <c r="T42" s="139"/>
      <c r="U42" s="157" t="s">
        <v>61</v>
      </c>
      <c r="V42" s="168"/>
      <c r="W42" s="168" t="s">
        <v>42</v>
      </c>
      <c r="X42" s="168" t="s">
        <v>56</v>
      </c>
      <c r="Y42" s="168" t="s">
        <v>44</v>
      </c>
      <c r="Z42" s="168" t="s">
        <v>61</v>
      </c>
      <c r="AA42" s="183"/>
      <c r="AB42" s="157" t="s">
        <v>61</v>
      </c>
      <c r="AC42" s="168"/>
      <c r="AD42" s="168" t="s">
        <v>63</v>
      </c>
      <c r="AE42" s="168" t="s">
        <v>56</v>
      </c>
      <c r="AF42" s="168" t="s">
        <v>44</v>
      </c>
      <c r="AG42" s="168"/>
      <c r="AH42" s="183" t="s">
        <v>61</v>
      </c>
      <c r="AI42" s="157" t="s">
        <v>56</v>
      </c>
      <c r="AJ42" s="168" t="s">
        <v>44</v>
      </c>
      <c r="AK42" s="168"/>
      <c r="AL42" s="168" t="s">
        <v>61</v>
      </c>
      <c r="AM42" s="168" t="s">
        <v>61</v>
      </c>
      <c r="AN42" s="168" t="s">
        <v>42</v>
      </c>
      <c r="AO42" s="183"/>
      <c r="AP42" s="157" t="s">
        <v>56</v>
      </c>
      <c r="AQ42" s="168" t="s">
        <v>44</v>
      </c>
      <c r="AR42" s="168"/>
      <c r="AS42" s="168" t="s">
        <v>61</v>
      </c>
      <c r="AT42" s="168"/>
      <c r="AU42" s="168" t="s">
        <v>56</v>
      </c>
      <c r="AV42" s="183" t="s">
        <v>44</v>
      </c>
      <c r="AW42" s="157"/>
      <c r="AX42" s="168"/>
      <c r="AY42" s="168"/>
      <c r="AZ42" s="225"/>
      <c r="BA42" s="238"/>
      <c r="BB42" s="252"/>
      <c r="BC42" s="238"/>
      <c r="BD42" s="268"/>
      <c r="BE42" s="272"/>
      <c r="BF42" s="272"/>
      <c r="BG42" s="272"/>
      <c r="BH42" s="278"/>
    </row>
    <row r="43" spans="2:60" ht="20.25" customHeight="1">
      <c r="B43" s="12">
        <f>B40+1</f>
        <v>8</v>
      </c>
      <c r="C43" s="28"/>
      <c r="D43" s="42"/>
      <c r="E43" s="50"/>
      <c r="F43" s="50" t="str">
        <f>C42</f>
        <v>看護職員</v>
      </c>
      <c r="G43" s="50"/>
      <c r="H43" s="64"/>
      <c r="I43" s="73"/>
      <c r="J43" s="79"/>
      <c r="K43" s="79"/>
      <c r="L43" s="84"/>
      <c r="M43" s="90"/>
      <c r="N43" s="95"/>
      <c r="O43" s="100"/>
      <c r="P43" s="106" t="s">
        <v>87</v>
      </c>
      <c r="Q43" s="113"/>
      <c r="R43" s="113"/>
      <c r="S43" s="124"/>
      <c r="T43" s="137"/>
      <c r="U43" s="155">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5">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5">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5">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5"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3">
        <f>IF($BC$3="４週",SUM(U43:AV43),IF($BC$3="暦月",SUM(U43:AY43),""))</f>
        <v>110</v>
      </c>
      <c r="BA43" s="236"/>
      <c r="BB43" s="250">
        <f>IF($BC$3="４週",AZ43/4,IF($BC$3="暦月",(AZ43/($BC$8/7)),""))</f>
        <v>27.5</v>
      </c>
      <c r="BC43" s="236"/>
      <c r="BD43" s="266"/>
      <c r="BE43" s="270"/>
      <c r="BF43" s="270"/>
      <c r="BG43" s="270"/>
      <c r="BH43" s="276"/>
    </row>
    <row r="44" spans="2:60" ht="20.25" customHeight="1">
      <c r="B44" s="13"/>
      <c r="C44" s="29"/>
      <c r="D44" s="43"/>
      <c r="E44" s="51"/>
      <c r="F44" s="51"/>
      <c r="G44" s="51" t="str">
        <f>C42</f>
        <v>看護職員</v>
      </c>
      <c r="H44" s="65"/>
      <c r="I44" s="74"/>
      <c r="J44" s="80"/>
      <c r="K44" s="80"/>
      <c r="L44" s="85"/>
      <c r="M44" s="91"/>
      <c r="N44" s="96"/>
      <c r="O44" s="101"/>
      <c r="P44" s="107" t="s">
        <v>88</v>
      </c>
      <c r="Q44" s="117"/>
      <c r="R44" s="117"/>
      <c r="S44" s="125"/>
      <c r="T44" s="138"/>
      <c r="U44" s="156"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6"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6">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6">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6"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4">
        <f>IF($BC$3="４週",SUM(U44:AV44),IF($BC$3="暦月",SUM(U44:AY44),""))</f>
        <v>50</v>
      </c>
      <c r="BA44" s="237"/>
      <c r="BB44" s="251">
        <f>IF($BC$3="４週",AZ44/4,IF($BC$3="暦月",(AZ44/($BC$8/7)),""))</f>
        <v>12.5</v>
      </c>
      <c r="BC44" s="237"/>
      <c r="BD44" s="267"/>
      <c r="BE44" s="271"/>
      <c r="BF44" s="271"/>
      <c r="BG44" s="271"/>
      <c r="BH44" s="277"/>
    </row>
    <row r="45" spans="2:60" ht="20.25" customHeight="1">
      <c r="B45" s="14"/>
      <c r="C45" s="30" t="s">
        <v>187</v>
      </c>
      <c r="D45" s="44"/>
      <c r="E45" s="52"/>
      <c r="F45" s="50"/>
      <c r="G45" s="50"/>
      <c r="H45" s="67" t="s">
        <v>16</v>
      </c>
      <c r="I45" s="75" t="s">
        <v>96</v>
      </c>
      <c r="J45" s="81"/>
      <c r="K45" s="81"/>
      <c r="L45" s="86"/>
      <c r="M45" s="92" t="s">
        <v>148</v>
      </c>
      <c r="N45" s="97"/>
      <c r="O45" s="102"/>
      <c r="P45" s="108" t="s">
        <v>33</v>
      </c>
      <c r="Q45" s="115"/>
      <c r="R45" s="115"/>
      <c r="S45" s="126"/>
      <c r="T45" s="139"/>
      <c r="U45" s="157" t="s">
        <v>44</v>
      </c>
      <c r="V45" s="168" t="s">
        <v>63</v>
      </c>
      <c r="W45" s="168" t="s">
        <v>63</v>
      </c>
      <c r="X45" s="168"/>
      <c r="Y45" s="168"/>
      <c r="Z45" s="168" t="s">
        <v>42</v>
      </c>
      <c r="AA45" s="183" t="s">
        <v>56</v>
      </c>
      <c r="AB45" s="157" t="s">
        <v>44</v>
      </c>
      <c r="AC45" s="168"/>
      <c r="AD45" s="168"/>
      <c r="AE45" s="168" t="s">
        <v>61</v>
      </c>
      <c r="AF45" s="168" t="s">
        <v>63</v>
      </c>
      <c r="AG45" s="168" t="s">
        <v>63</v>
      </c>
      <c r="AH45" s="183" t="s">
        <v>56</v>
      </c>
      <c r="AI45" s="157" t="s">
        <v>44</v>
      </c>
      <c r="AJ45" s="168" t="s">
        <v>63</v>
      </c>
      <c r="AK45" s="168"/>
      <c r="AL45" s="168" t="s">
        <v>42</v>
      </c>
      <c r="AM45" s="168" t="s">
        <v>56</v>
      </c>
      <c r="AN45" s="168" t="s">
        <v>44</v>
      </c>
      <c r="AO45" s="183"/>
      <c r="AP45" s="157"/>
      <c r="AQ45" s="168" t="s">
        <v>56</v>
      </c>
      <c r="AR45" s="168" t="s">
        <v>44</v>
      </c>
      <c r="AS45" s="168"/>
      <c r="AT45" s="168" t="s">
        <v>61</v>
      </c>
      <c r="AU45" s="168" t="s">
        <v>42</v>
      </c>
      <c r="AV45" s="183" t="s">
        <v>56</v>
      </c>
      <c r="AW45" s="157"/>
      <c r="AX45" s="168"/>
      <c r="AY45" s="168"/>
      <c r="AZ45" s="225"/>
      <c r="BA45" s="238"/>
      <c r="BB45" s="252"/>
      <c r="BC45" s="238"/>
      <c r="BD45" s="268"/>
      <c r="BE45" s="272"/>
      <c r="BF45" s="272"/>
      <c r="BG45" s="272"/>
      <c r="BH45" s="278"/>
    </row>
    <row r="46" spans="2:60" ht="20.25" customHeight="1">
      <c r="B46" s="12">
        <f>B43+1</f>
        <v>9</v>
      </c>
      <c r="C46" s="28"/>
      <c r="D46" s="42"/>
      <c r="E46" s="50"/>
      <c r="F46" s="50" t="str">
        <f>C45</f>
        <v>看護職員</v>
      </c>
      <c r="G46" s="50"/>
      <c r="H46" s="64"/>
      <c r="I46" s="73"/>
      <c r="J46" s="79"/>
      <c r="K46" s="79"/>
      <c r="L46" s="84"/>
      <c r="M46" s="90"/>
      <c r="N46" s="95"/>
      <c r="O46" s="100"/>
      <c r="P46" s="106" t="s">
        <v>87</v>
      </c>
      <c r="Q46" s="113"/>
      <c r="R46" s="113"/>
      <c r="S46" s="124"/>
      <c r="T46" s="137"/>
      <c r="U46" s="155">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5">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5">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5"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5"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3">
        <f>IF($BC$3="４週",SUM(U46:AV46),IF($BC$3="暦月",SUM(U46:AY46),""))</f>
        <v>110</v>
      </c>
      <c r="BA46" s="236"/>
      <c r="BB46" s="250">
        <f>IF($BC$3="４週",AZ46/4,IF($BC$3="暦月",(AZ46/($BC$8/7)),""))</f>
        <v>27.5</v>
      </c>
      <c r="BC46" s="236"/>
      <c r="BD46" s="266"/>
      <c r="BE46" s="270"/>
      <c r="BF46" s="270"/>
      <c r="BG46" s="270"/>
      <c r="BH46" s="276"/>
    </row>
    <row r="47" spans="2:60" ht="20.25" customHeight="1">
      <c r="B47" s="13"/>
      <c r="C47" s="29"/>
      <c r="D47" s="43"/>
      <c r="E47" s="51"/>
      <c r="F47" s="51"/>
      <c r="G47" s="51" t="str">
        <f>C45</f>
        <v>看護職員</v>
      </c>
      <c r="H47" s="65"/>
      <c r="I47" s="74"/>
      <c r="J47" s="80"/>
      <c r="K47" s="80"/>
      <c r="L47" s="85"/>
      <c r="M47" s="91"/>
      <c r="N47" s="96"/>
      <c r="O47" s="101"/>
      <c r="P47" s="107" t="s">
        <v>88</v>
      </c>
      <c r="Q47" s="114"/>
      <c r="R47" s="114"/>
      <c r="S47" s="128"/>
      <c r="T47" s="141"/>
      <c r="U47" s="156">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6">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6">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6"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6"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4">
        <f>IF($BC$3="４週",SUM(U47:AV47),IF($BC$3="暦月",SUM(U47:AY47),""))</f>
        <v>50</v>
      </c>
      <c r="BA47" s="237"/>
      <c r="BB47" s="251">
        <f>IF($BC$3="４週",AZ47/4,IF($BC$3="暦月",(AZ47/($BC$8/7)),""))</f>
        <v>12.5</v>
      </c>
      <c r="BC47" s="237"/>
      <c r="BD47" s="267"/>
      <c r="BE47" s="271"/>
      <c r="BF47" s="271"/>
      <c r="BG47" s="271"/>
      <c r="BH47" s="277"/>
    </row>
    <row r="48" spans="2:60" ht="20.25" customHeight="1">
      <c r="B48" s="14"/>
      <c r="C48" s="30" t="s">
        <v>104</v>
      </c>
      <c r="D48" s="44"/>
      <c r="E48" s="52"/>
      <c r="F48" s="50"/>
      <c r="G48" s="50"/>
      <c r="H48" s="67" t="s">
        <v>15</v>
      </c>
      <c r="I48" s="75" t="s">
        <v>35</v>
      </c>
      <c r="J48" s="81"/>
      <c r="K48" s="81"/>
      <c r="L48" s="86"/>
      <c r="M48" s="92" t="s">
        <v>150</v>
      </c>
      <c r="N48" s="97"/>
      <c r="O48" s="102"/>
      <c r="P48" s="108" t="s">
        <v>33</v>
      </c>
      <c r="Q48" s="116"/>
      <c r="R48" s="116"/>
      <c r="S48" s="127"/>
      <c r="T48" s="142"/>
      <c r="U48" s="157"/>
      <c r="V48" s="168"/>
      <c r="W48" s="168"/>
      <c r="X48" s="168" t="s">
        <v>61</v>
      </c>
      <c r="Y48" s="168" t="s">
        <v>61</v>
      </c>
      <c r="Z48" s="168"/>
      <c r="AA48" s="183"/>
      <c r="AB48" s="157"/>
      <c r="AC48" s="168"/>
      <c r="AD48" s="168"/>
      <c r="AE48" s="168" t="s">
        <v>61</v>
      </c>
      <c r="AF48" s="168" t="s">
        <v>61</v>
      </c>
      <c r="AG48" s="168"/>
      <c r="AH48" s="183"/>
      <c r="AI48" s="157"/>
      <c r="AJ48" s="168"/>
      <c r="AK48" s="168"/>
      <c r="AL48" s="168" t="s">
        <v>61</v>
      </c>
      <c r="AM48" s="168" t="s">
        <v>61</v>
      </c>
      <c r="AN48" s="168"/>
      <c r="AO48" s="183"/>
      <c r="AP48" s="157"/>
      <c r="AQ48" s="168"/>
      <c r="AR48" s="168"/>
      <c r="AS48" s="168" t="s">
        <v>61</v>
      </c>
      <c r="AT48" s="168" t="s">
        <v>61</v>
      </c>
      <c r="AU48" s="168"/>
      <c r="AV48" s="183"/>
      <c r="AW48" s="157"/>
      <c r="AX48" s="168"/>
      <c r="AY48" s="168"/>
      <c r="AZ48" s="225"/>
      <c r="BA48" s="238"/>
      <c r="BB48" s="252"/>
      <c r="BC48" s="238"/>
      <c r="BD48" s="268"/>
      <c r="BE48" s="272"/>
      <c r="BF48" s="272"/>
      <c r="BG48" s="272"/>
      <c r="BH48" s="278"/>
    </row>
    <row r="49" spans="2:60" ht="20.25" customHeight="1">
      <c r="B49" s="12">
        <f>B46+1</f>
        <v>10</v>
      </c>
      <c r="C49" s="28"/>
      <c r="D49" s="42"/>
      <c r="E49" s="50"/>
      <c r="F49" s="50" t="str">
        <f>C48</f>
        <v>介護従業者</v>
      </c>
      <c r="G49" s="50"/>
      <c r="H49" s="64"/>
      <c r="I49" s="73"/>
      <c r="J49" s="79"/>
      <c r="K49" s="79"/>
      <c r="L49" s="84"/>
      <c r="M49" s="90"/>
      <c r="N49" s="95"/>
      <c r="O49" s="100"/>
      <c r="P49" s="106" t="s">
        <v>87</v>
      </c>
      <c r="Q49" s="113"/>
      <c r="R49" s="113"/>
      <c r="S49" s="124"/>
      <c r="T49" s="137"/>
      <c r="U49" s="155"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7.9999999999999982</v>
      </c>
      <c r="Z49" s="166" t="str">
        <f>IF(Z48="","",VLOOKUP(Z48,'【記載例】シフト記号表（勤務時間帯）'!$D$6:$X$47,21,FALSE))</f>
        <v/>
      </c>
      <c r="AA49" s="181" t="str">
        <f>IF(AA48="","",VLOOKUP(AA48,'【記載例】シフト記号表（勤務時間帯）'!$D$6:$X$47,21,FALSE))</f>
        <v/>
      </c>
      <c r="AB49" s="155"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7.9999999999999982</v>
      </c>
      <c r="AG49" s="166" t="str">
        <f>IF(AG48="","",VLOOKUP(AG48,'【記載例】シフト記号表（勤務時間帯）'!$D$6:$X$47,21,FALSE))</f>
        <v/>
      </c>
      <c r="AH49" s="181" t="str">
        <f>IF(AH48="","",VLOOKUP(AH48,'【記載例】シフト記号表（勤務時間帯）'!$D$6:$X$47,21,FALSE))</f>
        <v/>
      </c>
      <c r="AI49" s="155"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7.9999999999999982</v>
      </c>
      <c r="AN49" s="166" t="str">
        <f>IF(AN48="","",VLOOKUP(AN48,'【記載例】シフト記号表（勤務時間帯）'!$D$6:$X$47,21,FALSE))</f>
        <v/>
      </c>
      <c r="AO49" s="181" t="str">
        <f>IF(AO48="","",VLOOKUP(AO48,'【記載例】シフト記号表（勤務時間帯）'!$D$6:$X$47,21,FALSE))</f>
        <v/>
      </c>
      <c r="AP49" s="155"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7.9999999999999982</v>
      </c>
      <c r="AU49" s="166" t="str">
        <f>IF(AU48="","",VLOOKUP(AU48,'【記載例】シフト記号表（勤務時間帯）'!$D$6:$X$47,21,FALSE))</f>
        <v/>
      </c>
      <c r="AV49" s="181" t="str">
        <f>IF(AV48="","",VLOOKUP(AV48,'【記載例】シフト記号表（勤務時間帯）'!$D$6:$X$47,21,FALSE))</f>
        <v/>
      </c>
      <c r="AW49" s="155"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3">
        <f>IF($BC$3="４週",SUM(U49:AV49),IF($BC$3="暦月",SUM(U49:AY49),""))</f>
        <v>63.999999999999993</v>
      </c>
      <c r="BA49" s="236"/>
      <c r="BB49" s="250">
        <f>IF($BC$3="４週",AZ49/4,IF($BC$3="暦月",(AZ49/($BC$8/7)),""))</f>
        <v>15.999999999999998</v>
      </c>
      <c r="BC49" s="236"/>
      <c r="BD49" s="266"/>
      <c r="BE49" s="270"/>
      <c r="BF49" s="270"/>
      <c r="BG49" s="270"/>
      <c r="BH49" s="276"/>
    </row>
    <row r="50" spans="2:60" ht="20.25" customHeight="1">
      <c r="B50" s="13"/>
      <c r="C50" s="29"/>
      <c r="D50" s="43"/>
      <c r="E50" s="51"/>
      <c r="F50" s="51"/>
      <c r="G50" s="51" t="str">
        <f>C48</f>
        <v>介護従業者</v>
      </c>
      <c r="H50" s="65"/>
      <c r="I50" s="74"/>
      <c r="J50" s="80"/>
      <c r="K50" s="80"/>
      <c r="L50" s="85"/>
      <c r="M50" s="91"/>
      <c r="N50" s="96"/>
      <c r="O50" s="101"/>
      <c r="P50" s="109" t="s">
        <v>88</v>
      </c>
      <c r="Q50" s="118"/>
      <c r="R50" s="118"/>
      <c r="S50" s="129"/>
      <c r="T50" s="143"/>
      <c r="U50" s="156"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6"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6"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6"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6"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t="s">
        <v>104</v>
      </c>
      <c r="D51" s="44"/>
      <c r="E51" s="52"/>
      <c r="F51" s="50"/>
      <c r="G51" s="50"/>
      <c r="H51" s="67" t="s">
        <v>15</v>
      </c>
      <c r="I51" s="75" t="s">
        <v>35</v>
      </c>
      <c r="J51" s="81"/>
      <c r="K51" s="81"/>
      <c r="L51" s="86"/>
      <c r="M51" s="92" t="s">
        <v>151</v>
      </c>
      <c r="N51" s="97"/>
      <c r="O51" s="102"/>
      <c r="P51" s="108" t="s">
        <v>33</v>
      </c>
      <c r="Q51" s="116"/>
      <c r="R51" s="116"/>
      <c r="S51" s="127"/>
      <c r="T51" s="142"/>
      <c r="U51" s="157"/>
      <c r="V51" s="168"/>
      <c r="W51" s="168"/>
      <c r="X51" s="168" t="s">
        <v>49</v>
      </c>
      <c r="Y51" s="168"/>
      <c r="Z51" s="168" t="s">
        <v>49</v>
      </c>
      <c r="AA51" s="183" t="s">
        <v>49</v>
      </c>
      <c r="AB51" s="157"/>
      <c r="AC51" s="168"/>
      <c r="AD51" s="168"/>
      <c r="AE51" s="168" t="s">
        <v>49</v>
      </c>
      <c r="AF51" s="168"/>
      <c r="AG51" s="168" t="s">
        <v>49</v>
      </c>
      <c r="AH51" s="183" t="s">
        <v>49</v>
      </c>
      <c r="AI51" s="157"/>
      <c r="AJ51" s="168"/>
      <c r="AK51" s="168"/>
      <c r="AL51" s="168" t="s">
        <v>49</v>
      </c>
      <c r="AM51" s="168"/>
      <c r="AN51" s="168" t="s">
        <v>49</v>
      </c>
      <c r="AO51" s="183" t="s">
        <v>49</v>
      </c>
      <c r="AP51" s="157"/>
      <c r="AQ51" s="168"/>
      <c r="AR51" s="168"/>
      <c r="AS51" s="168" t="s">
        <v>49</v>
      </c>
      <c r="AT51" s="168"/>
      <c r="AU51" s="168" t="s">
        <v>49</v>
      </c>
      <c r="AV51" s="183" t="s">
        <v>49</v>
      </c>
      <c r="AW51" s="157"/>
      <c r="AX51" s="168"/>
      <c r="AY51" s="168"/>
      <c r="AZ51" s="225"/>
      <c r="BA51" s="238"/>
      <c r="BB51" s="252"/>
      <c r="BC51" s="238"/>
      <c r="BD51" s="268"/>
      <c r="BE51" s="272"/>
      <c r="BF51" s="272"/>
      <c r="BG51" s="272"/>
      <c r="BH51" s="278"/>
    </row>
    <row r="52" spans="2:60" ht="20.25" customHeight="1">
      <c r="B52" s="12">
        <f>B49+1</f>
        <v>11</v>
      </c>
      <c r="C52" s="28"/>
      <c r="D52" s="42"/>
      <c r="E52" s="50"/>
      <c r="F52" s="50" t="str">
        <f>C51</f>
        <v>介護従業者</v>
      </c>
      <c r="G52" s="50"/>
      <c r="H52" s="64"/>
      <c r="I52" s="73"/>
      <c r="J52" s="79"/>
      <c r="K52" s="79"/>
      <c r="L52" s="84"/>
      <c r="M52" s="90"/>
      <c r="N52" s="95"/>
      <c r="O52" s="100"/>
      <c r="P52" s="106" t="s">
        <v>87</v>
      </c>
      <c r="Q52" s="113"/>
      <c r="R52" s="113"/>
      <c r="S52" s="124"/>
      <c r="T52" s="137"/>
      <c r="U52" s="155"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f>IF(Z51="","",VLOOKUP(Z51,'【記載例】シフト記号表（勤務時間帯）'!$D$6:$X$47,21,FALSE))</f>
        <v>5.9999999999999982</v>
      </c>
      <c r="AA52" s="181">
        <f>IF(AA51="","",VLOOKUP(AA51,'【記載例】シフト記号表（勤務時間帯）'!$D$6:$X$47,21,FALSE))</f>
        <v>5.9999999999999982</v>
      </c>
      <c r="AB52" s="155"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f>IF(AG51="","",VLOOKUP(AG51,'【記載例】シフト記号表（勤務時間帯）'!$D$6:$X$47,21,FALSE))</f>
        <v>5.9999999999999982</v>
      </c>
      <c r="AH52" s="181">
        <f>IF(AH51="","",VLOOKUP(AH51,'【記載例】シフト記号表（勤務時間帯）'!$D$6:$X$47,21,FALSE))</f>
        <v>5.9999999999999982</v>
      </c>
      <c r="AI52" s="155"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f>IF(AN51="","",VLOOKUP(AN51,'【記載例】シフト記号表（勤務時間帯）'!$D$6:$X$47,21,FALSE))</f>
        <v>5.9999999999999982</v>
      </c>
      <c r="AO52" s="181">
        <f>IF(AO51="","",VLOOKUP(AO51,'【記載例】シフト記号表（勤務時間帯）'!$D$6:$X$47,21,FALSE))</f>
        <v>5.9999999999999982</v>
      </c>
      <c r="AP52" s="155"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f>IF(AU51="","",VLOOKUP(AU51,'【記載例】シフト記号表（勤務時間帯）'!$D$6:$X$47,21,FALSE))</f>
        <v>5.9999999999999982</v>
      </c>
      <c r="AV52" s="181">
        <f>IF(AV51="","",VLOOKUP(AV51,'【記載例】シフト記号表（勤務時間帯）'!$D$6:$X$47,21,FALSE))</f>
        <v>5.9999999999999982</v>
      </c>
      <c r="AW52" s="155"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3">
        <f>IF($BC$3="４週",SUM(U52:AV52),IF($BC$3="暦月",SUM(U52:AY52),""))</f>
        <v>71.999999999999986</v>
      </c>
      <c r="BA52" s="236"/>
      <c r="BB52" s="250">
        <f>IF($BC$3="４週",AZ52/4,IF($BC$3="暦月",(AZ52/($BC$8/7)),""))</f>
        <v>17.999999999999996</v>
      </c>
      <c r="BC52" s="236"/>
      <c r="BD52" s="266"/>
      <c r="BE52" s="270"/>
      <c r="BF52" s="270"/>
      <c r="BG52" s="270"/>
      <c r="BH52" s="276"/>
    </row>
    <row r="53" spans="2:60" ht="20.25" customHeight="1">
      <c r="B53" s="13"/>
      <c r="C53" s="29"/>
      <c r="D53" s="43"/>
      <c r="E53" s="51"/>
      <c r="F53" s="51"/>
      <c r="G53" s="51" t="str">
        <f>C51</f>
        <v>介護従業者</v>
      </c>
      <c r="H53" s="65"/>
      <c r="I53" s="74"/>
      <c r="J53" s="80"/>
      <c r="K53" s="80"/>
      <c r="L53" s="85"/>
      <c r="M53" s="91"/>
      <c r="N53" s="96"/>
      <c r="O53" s="101"/>
      <c r="P53" s="109" t="s">
        <v>88</v>
      </c>
      <c r="Q53" s="118"/>
      <c r="R53" s="118"/>
      <c r="S53" s="129"/>
      <c r="T53" s="143"/>
      <c r="U53" s="156"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v>
      </c>
      <c r="AA53" s="182" t="str">
        <f>IF(AA51="","",VLOOKUP(AA51,'【記載例】シフト記号表（勤務時間帯）'!$D$6:$Z$47,23,FALSE))</f>
        <v>-</v>
      </c>
      <c r="AB53" s="156"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v>
      </c>
      <c r="AH53" s="182" t="str">
        <f>IF(AH51="","",VLOOKUP(AH51,'【記載例】シフト記号表（勤務時間帯）'!$D$6:$Z$47,23,FALSE))</f>
        <v>-</v>
      </c>
      <c r="AI53" s="156"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v>
      </c>
      <c r="AO53" s="182" t="str">
        <f>IF(AO51="","",VLOOKUP(AO51,'【記載例】シフト記号表（勤務時間帯）'!$D$6:$Z$47,23,FALSE))</f>
        <v>-</v>
      </c>
      <c r="AP53" s="156"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v>
      </c>
      <c r="AV53" s="182" t="str">
        <f>IF(AV51="","",VLOOKUP(AV51,'【記載例】シフト記号表（勤務時間帯）'!$D$6:$Z$47,23,FALSE))</f>
        <v>-</v>
      </c>
      <c r="AW53" s="156"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t="s">
        <v>104</v>
      </c>
      <c r="D54" s="44"/>
      <c r="E54" s="52"/>
      <c r="F54" s="50"/>
      <c r="G54" s="50"/>
      <c r="H54" s="67" t="s">
        <v>15</v>
      </c>
      <c r="I54" s="75" t="s">
        <v>98</v>
      </c>
      <c r="J54" s="81"/>
      <c r="K54" s="81"/>
      <c r="L54" s="86"/>
      <c r="M54" s="92" t="s">
        <v>152</v>
      </c>
      <c r="N54" s="97"/>
      <c r="O54" s="102"/>
      <c r="P54" s="108" t="s">
        <v>33</v>
      </c>
      <c r="Q54" s="116"/>
      <c r="R54" s="116"/>
      <c r="S54" s="127"/>
      <c r="T54" s="142"/>
      <c r="U54" s="157"/>
      <c r="V54" s="168" t="s">
        <v>61</v>
      </c>
      <c r="W54" s="168"/>
      <c r="X54" s="168"/>
      <c r="Y54" s="168" t="s">
        <v>61</v>
      </c>
      <c r="Z54" s="168"/>
      <c r="AA54" s="183"/>
      <c r="AB54" s="157"/>
      <c r="AC54" s="168" t="s">
        <v>61</v>
      </c>
      <c r="AD54" s="168"/>
      <c r="AE54" s="168"/>
      <c r="AF54" s="168" t="s">
        <v>61</v>
      </c>
      <c r="AG54" s="168"/>
      <c r="AH54" s="183"/>
      <c r="AI54" s="157"/>
      <c r="AJ54" s="168" t="s">
        <v>61</v>
      </c>
      <c r="AK54" s="168"/>
      <c r="AL54" s="168"/>
      <c r="AM54" s="168" t="s">
        <v>61</v>
      </c>
      <c r="AN54" s="168"/>
      <c r="AO54" s="183"/>
      <c r="AP54" s="157"/>
      <c r="AQ54" s="168" t="s">
        <v>61</v>
      </c>
      <c r="AR54" s="168"/>
      <c r="AS54" s="168"/>
      <c r="AT54" s="168" t="s">
        <v>61</v>
      </c>
      <c r="AU54" s="168"/>
      <c r="AV54" s="183"/>
      <c r="AW54" s="157"/>
      <c r="AX54" s="168"/>
      <c r="AY54" s="168"/>
      <c r="AZ54" s="225"/>
      <c r="BA54" s="238"/>
      <c r="BB54" s="252"/>
      <c r="BC54" s="238"/>
      <c r="BD54" s="268"/>
      <c r="BE54" s="272"/>
      <c r="BF54" s="272"/>
      <c r="BG54" s="272"/>
      <c r="BH54" s="278"/>
    </row>
    <row r="55" spans="2:60" ht="20.25" customHeight="1">
      <c r="B55" s="12">
        <f>B52+1</f>
        <v>12</v>
      </c>
      <c r="C55" s="28"/>
      <c r="D55" s="42"/>
      <c r="E55" s="50"/>
      <c r="F55" s="50" t="str">
        <f>C54</f>
        <v>介護従業者</v>
      </c>
      <c r="G55" s="50"/>
      <c r="H55" s="64"/>
      <c r="I55" s="73"/>
      <c r="J55" s="79"/>
      <c r="K55" s="79"/>
      <c r="L55" s="84"/>
      <c r="M55" s="90"/>
      <c r="N55" s="95"/>
      <c r="O55" s="100"/>
      <c r="P55" s="106" t="s">
        <v>87</v>
      </c>
      <c r="Q55" s="113"/>
      <c r="R55" s="113"/>
      <c r="S55" s="124"/>
      <c r="T55" s="137"/>
      <c r="U55" s="155"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5"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5"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5"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5"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3">
        <f>IF($BC$3="４週",SUM(U55:AV55),IF($BC$3="暦月",SUM(U55:AY55),""))</f>
        <v>63.999999999999993</v>
      </c>
      <c r="BA55" s="236"/>
      <c r="BB55" s="250">
        <f>IF($BC$3="４週",AZ55/4,IF($BC$3="暦月",(AZ55/($BC$8/7)),""))</f>
        <v>15.999999999999998</v>
      </c>
      <c r="BC55" s="236"/>
      <c r="BD55" s="266"/>
      <c r="BE55" s="270"/>
      <c r="BF55" s="270"/>
      <c r="BG55" s="270"/>
      <c r="BH55" s="276"/>
    </row>
    <row r="56" spans="2:60" ht="20.25" customHeight="1">
      <c r="B56" s="13"/>
      <c r="C56" s="29"/>
      <c r="D56" s="43"/>
      <c r="E56" s="51"/>
      <c r="F56" s="51"/>
      <c r="G56" s="51" t="str">
        <f>C54</f>
        <v>介護従業者</v>
      </c>
      <c r="H56" s="65"/>
      <c r="I56" s="74"/>
      <c r="J56" s="80"/>
      <c r="K56" s="80"/>
      <c r="L56" s="85"/>
      <c r="M56" s="91"/>
      <c r="N56" s="96"/>
      <c r="O56" s="101"/>
      <c r="P56" s="109" t="s">
        <v>88</v>
      </c>
      <c r="Q56" s="118"/>
      <c r="R56" s="118"/>
      <c r="S56" s="129"/>
      <c r="T56" s="143"/>
      <c r="U56" s="156"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6"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6"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6"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6"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t="s">
        <v>104</v>
      </c>
      <c r="D57" s="44"/>
      <c r="E57" s="52"/>
      <c r="F57" s="50"/>
      <c r="G57" s="50"/>
      <c r="H57" s="67" t="s">
        <v>15</v>
      </c>
      <c r="I57" s="75" t="s">
        <v>98</v>
      </c>
      <c r="J57" s="81"/>
      <c r="K57" s="81"/>
      <c r="L57" s="86"/>
      <c r="M57" s="92" t="s">
        <v>153</v>
      </c>
      <c r="N57" s="97"/>
      <c r="O57" s="102"/>
      <c r="P57" s="108" t="s">
        <v>33</v>
      </c>
      <c r="Q57" s="116"/>
      <c r="R57" s="116"/>
      <c r="S57" s="127"/>
      <c r="T57" s="142"/>
      <c r="U57" s="157" t="s">
        <v>67</v>
      </c>
      <c r="V57" s="168"/>
      <c r="W57" s="168" t="s">
        <v>67</v>
      </c>
      <c r="X57" s="168"/>
      <c r="Y57" s="168"/>
      <c r="Z57" s="168" t="s">
        <v>67</v>
      </c>
      <c r="AA57" s="183" t="s">
        <v>67</v>
      </c>
      <c r="AB57" s="157" t="s">
        <v>67</v>
      </c>
      <c r="AC57" s="168"/>
      <c r="AD57" s="168" t="s">
        <v>67</v>
      </c>
      <c r="AE57" s="168"/>
      <c r="AF57" s="168"/>
      <c r="AG57" s="168" t="s">
        <v>67</v>
      </c>
      <c r="AH57" s="183" t="s">
        <v>67</v>
      </c>
      <c r="AI57" s="157" t="s">
        <v>67</v>
      </c>
      <c r="AJ57" s="168"/>
      <c r="AK57" s="168" t="s">
        <v>67</v>
      </c>
      <c r="AL57" s="168"/>
      <c r="AM57" s="168"/>
      <c r="AN57" s="168" t="s">
        <v>67</v>
      </c>
      <c r="AO57" s="183" t="s">
        <v>67</v>
      </c>
      <c r="AP57" s="157" t="s">
        <v>67</v>
      </c>
      <c r="AQ57" s="168"/>
      <c r="AR57" s="168" t="s">
        <v>67</v>
      </c>
      <c r="AS57" s="168"/>
      <c r="AT57" s="168"/>
      <c r="AU57" s="168" t="s">
        <v>67</v>
      </c>
      <c r="AV57" s="183" t="s">
        <v>67</v>
      </c>
      <c r="AW57" s="157"/>
      <c r="AX57" s="168"/>
      <c r="AY57" s="168"/>
      <c r="AZ57" s="225"/>
      <c r="BA57" s="238"/>
      <c r="BB57" s="252"/>
      <c r="BC57" s="238"/>
      <c r="BD57" s="268"/>
      <c r="BE57" s="272"/>
      <c r="BF57" s="272"/>
      <c r="BG57" s="272"/>
      <c r="BH57" s="278"/>
    </row>
    <row r="58" spans="2:60" ht="20.25" customHeight="1">
      <c r="B58" s="12">
        <f>B55+1</f>
        <v>13</v>
      </c>
      <c r="C58" s="28"/>
      <c r="D58" s="42"/>
      <c r="E58" s="50"/>
      <c r="F58" s="50" t="str">
        <f>C57</f>
        <v>介護従業者</v>
      </c>
      <c r="G58" s="50"/>
      <c r="H58" s="64"/>
      <c r="I58" s="73"/>
      <c r="J58" s="79"/>
      <c r="K58" s="79"/>
      <c r="L58" s="84"/>
      <c r="M58" s="90"/>
      <c r="N58" s="95"/>
      <c r="O58" s="100"/>
      <c r="P58" s="106" t="s">
        <v>87</v>
      </c>
      <c r="Q58" s="113"/>
      <c r="R58" s="113"/>
      <c r="S58" s="124"/>
      <c r="T58" s="137"/>
      <c r="U58" s="155">
        <f>IF(U57="","",VLOOKUP(U57,'【記載例】シフト記号表（勤務時間帯）'!$D$6:$X$47,21,FALSE))</f>
        <v>6</v>
      </c>
      <c r="V58" s="166" t="str">
        <f>IF(V57="","",VLOOKUP(V57,'【記載例】シフト記号表（勤務時間帯）'!$D$6:$X$47,21,FALSE))</f>
        <v/>
      </c>
      <c r="W58" s="166">
        <f>IF(W57="","",VLOOKUP(W57,'【記載例】シフト記号表（勤務時間帯）'!$D$6:$X$47,21,FALSE))</f>
        <v>6</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f>IF(AA57="","",VLOOKUP(AA57,'【記載例】シフト記号表（勤務時間帯）'!$D$6:$X$47,21,FALSE))</f>
        <v>6</v>
      </c>
      <c r="AB58" s="155">
        <f>IF(AB57="","",VLOOKUP(AB57,'【記載例】シフト記号表（勤務時間帯）'!$D$6:$X$47,21,FALSE))</f>
        <v>6</v>
      </c>
      <c r="AC58" s="166" t="str">
        <f>IF(AC57="","",VLOOKUP(AC57,'【記載例】シフト記号表（勤務時間帯）'!$D$6:$X$47,21,FALSE))</f>
        <v/>
      </c>
      <c r="AD58" s="166">
        <f>IF(AD57="","",VLOOKUP(AD57,'【記載例】シフト記号表（勤務時間帯）'!$D$6:$X$47,21,FALSE))</f>
        <v>6</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f>IF(AH57="","",VLOOKUP(AH57,'【記載例】シフト記号表（勤務時間帯）'!$D$6:$X$47,21,FALSE))</f>
        <v>6</v>
      </c>
      <c r="AI58" s="155">
        <f>IF(AI57="","",VLOOKUP(AI57,'【記載例】シフト記号表（勤務時間帯）'!$D$6:$X$47,21,FALSE))</f>
        <v>6</v>
      </c>
      <c r="AJ58" s="166" t="str">
        <f>IF(AJ57="","",VLOOKUP(AJ57,'【記載例】シフト記号表（勤務時間帯）'!$D$6:$X$47,21,FALSE))</f>
        <v/>
      </c>
      <c r="AK58" s="166">
        <f>IF(AK57="","",VLOOKUP(AK57,'【記載例】シフト記号表（勤務時間帯）'!$D$6:$X$47,21,FALSE))</f>
        <v>6</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f>IF(AO57="","",VLOOKUP(AO57,'【記載例】シフト記号表（勤務時間帯）'!$D$6:$X$47,21,FALSE))</f>
        <v>6</v>
      </c>
      <c r="AP58" s="155">
        <f>IF(AP57="","",VLOOKUP(AP57,'【記載例】シフト記号表（勤務時間帯）'!$D$6:$X$47,21,FALSE))</f>
        <v>6</v>
      </c>
      <c r="AQ58" s="166" t="str">
        <f>IF(AQ57="","",VLOOKUP(AQ57,'【記載例】シフト記号表（勤務時間帯）'!$D$6:$X$47,21,FALSE))</f>
        <v/>
      </c>
      <c r="AR58" s="166">
        <f>IF(AR57="","",VLOOKUP(AR57,'【記載例】シフト記号表（勤務時間帯）'!$D$6:$X$47,21,FALSE))</f>
        <v>6</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f>IF(AV57="","",VLOOKUP(AV57,'【記載例】シフト記号表（勤務時間帯）'!$D$6:$X$47,21,FALSE))</f>
        <v>6</v>
      </c>
      <c r="AW58" s="155"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3">
        <f>IF($BC$3="４週",SUM(U58:AV58),IF($BC$3="暦月",SUM(U58:AY58),""))</f>
        <v>96</v>
      </c>
      <c r="BA58" s="236"/>
      <c r="BB58" s="250">
        <f>IF($BC$3="４週",AZ58/4,IF($BC$3="暦月",(AZ58/($BC$8/7)),""))</f>
        <v>24</v>
      </c>
      <c r="BC58" s="236"/>
      <c r="BD58" s="266"/>
      <c r="BE58" s="270"/>
      <c r="BF58" s="270"/>
      <c r="BG58" s="270"/>
      <c r="BH58" s="276"/>
    </row>
    <row r="59" spans="2:60" ht="20.25" customHeight="1">
      <c r="B59" s="13"/>
      <c r="C59" s="29"/>
      <c r="D59" s="43"/>
      <c r="E59" s="51"/>
      <c r="F59" s="51"/>
      <c r="G59" s="51" t="str">
        <f>C57</f>
        <v>介護従業者</v>
      </c>
      <c r="H59" s="65"/>
      <c r="I59" s="74"/>
      <c r="J59" s="80"/>
      <c r="K59" s="80"/>
      <c r="L59" s="85"/>
      <c r="M59" s="91"/>
      <c r="N59" s="96"/>
      <c r="O59" s="101"/>
      <c r="P59" s="109" t="s">
        <v>88</v>
      </c>
      <c r="Q59" s="118"/>
      <c r="R59" s="118"/>
      <c r="S59" s="129"/>
      <c r="T59" s="143"/>
      <c r="U59" s="156" t="str">
        <f>IF(U57="","",VLOOKUP(U57,'【記載例】シフト記号表（勤務時間帯）'!$D$6:$Z$47,23,FALSE))</f>
        <v>-</v>
      </c>
      <c r="V59" s="167" t="str">
        <f>IF(V57="","",VLOOKUP(V57,'【記載例】シフト記号表（勤務時間帯）'!$D$6:$Z$47,23,FALSE))</f>
        <v/>
      </c>
      <c r="W59" s="167" t="str">
        <f>IF(W57="","",VLOOKUP(W57,'【記載例】シフト記号表（勤務時間帯）'!$D$6:$Z$47,23,FALSE))</f>
        <v>-</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v>
      </c>
      <c r="AB59" s="156" t="str">
        <f>IF(AB57="","",VLOOKUP(AB57,'【記載例】シフト記号表（勤務時間帯）'!$D$6:$Z$47,23,FALSE))</f>
        <v>-</v>
      </c>
      <c r="AC59" s="167" t="str">
        <f>IF(AC57="","",VLOOKUP(AC57,'【記載例】シフト記号表（勤務時間帯）'!$D$6:$Z$47,23,FALSE))</f>
        <v/>
      </c>
      <c r="AD59" s="167" t="str">
        <f>IF(AD57="","",VLOOKUP(AD57,'【記載例】シフト記号表（勤務時間帯）'!$D$6:$Z$47,23,FALSE))</f>
        <v>-</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v>
      </c>
      <c r="AI59" s="156" t="str">
        <f>IF(AI57="","",VLOOKUP(AI57,'【記載例】シフト記号表（勤務時間帯）'!$D$6:$Z$47,23,FALSE))</f>
        <v>-</v>
      </c>
      <c r="AJ59" s="167" t="str">
        <f>IF(AJ57="","",VLOOKUP(AJ57,'【記載例】シフト記号表（勤務時間帯）'!$D$6:$Z$47,23,FALSE))</f>
        <v/>
      </c>
      <c r="AK59" s="167" t="str">
        <f>IF(AK57="","",VLOOKUP(AK57,'【記載例】シフト記号表（勤務時間帯）'!$D$6:$Z$47,23,FALSE))</f>
        <v>-</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v>
      </c>
      <c r="AP59" s="156" t="str">
        <f>IF(AP57="","",VLOOKUP(AP57,'【記載例】シフト記号表（勤務時間帯）'!$D$6:$Z$47,23,FALSE))</f>
        <v>-</v>
      </c>
      <c r="AQ59" s="167" t="str">
        <f>IF(AQ57="","",VLOOKUP(AQ57,'【記載例】シフト記号表（勤務時間帯）'!$D$6:$Z$47,23,FALSE))</f>
        <v/>
      </c>
      <c r="AR59" s="167" t="str">
        <f>IF(AR57="","",VLOOKUP(AR57,'【記載例】シフト記号表（勤務時間帯）'!$D$6:$Z$47,23,FALSE))</f>
        <v>-</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v>
      </c>
      <c r="AW59" s="156"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t="s">
        <v>104</v>
      </c>
      <c r="D60" s="44"/>
      <c r="E60" s="52"/>
      <c r="F60" s="50"/>
      <c r="G60" s="50"/>
      <c r="H60" s="67" t="s">
        <v>15</v>
      </c>
      <c r="I60" s="75" t="s">
        <v>98</v>
      </c>
      <c r="J60" s="81"/>
      <c r="K60" s="81"/>
      <c r="L60" s="86"/>
      <c r="M60" s="92" t="s">
        <v>154</v>
      </c>
      <c r="N60" s="97"/>
      <c r="O60" s="102"/>
      <c r="P60" s="108" t="s">
        <v>33</v>
      </c>
      <c r="Q60" s="116"/>
      <c r="R60" s="116"/>
      <c r="S60" s="127"/>
      <c r="T60" s="142"/>
      <c r="U60" s="157" t="s">
        <v>62</v>
      </c>
      <c r="V60" s="168" t="s">
        <v>62</v>
      </c>
      <c r="W60" s="168" t="s">
        <v>62</v>
      </c>
      <c r="X60" s="168"/>
      <c r="Y60" s="168"/>
      <c r="Z60" s="168"/>
      <c r="AA60" s="183" t="s">
        <v>62</v>
      </c>
      <c r="AB60" s="157" t="s">
        <v>62</v>
      </c>
      <c r="AC60" s="168" t="s">
        <v>62</v>
      </c>
      <c r="AD60" s="168" t="s">
        <v>62</v>
      </c>
      <c r="AE60" s="168"/>
      <c r="AF60" s="168"/>
      <c r="AG60" s="168"/>
      <c r="AH60" s="183" t="s">
        <v>62</v>
      </c>
      <c r="AI60" s="157" t="s">
        <v>62</v>
      </c>
      <c r="AJ60" s="168" t="s">
        <v>62</v>
      </c>
      <c r="AK60" s="168" t="s">
        <v>62</v>
      </c>
      <c r="AL60" s="168"/>
      <c r="AM60" s="168"/>
      <c r="AN60" s="168"/>
      <c r="AO60" s="183" t="s">
        <v>62</v>
      </c>
      <c r="AP60" s="157" t="s">
        <v>62</v>
      </c>
      <c r="AQ60" s="168" t="s">
        <v>62</v>
      </c>
      <c r="AR60" s="168" t="s">
        <v>62</v>
      </c>
      <c r="AS60" s="168"/>
      <c r="AT60" s="168"/>
      <c r="AU60" s="168"/>
      <c r="AV60" s="183" t="s">
        <v>62</v>
      </c>
      <c r="AW60" s="157"/>
      <c r="AX60" s="168"/>
      <c r="AY60" s="168"/>
      <c r="AZ60" s="225"/>
      <c r="BA60" s="238"/>
      <c r="BB60" s="252"/>
      <c r="BC60" s="238"/>
      <c r="BD60" s="268"/>
      <c r="BE60" s="272"/>
      <c r="BF60" s="272"/>
      <c r="BG60" s="272"/>
      <c r="BH60" s="278"/>
    </row>
    <row r="61" spans="2:60" ht="20.25" customHeight="1">
      <c r="B61" s="12">
        <f>B58+1</f>
        <v>14</v>
      </c>
      <c r="C61" s="28"/>
      <c r="D61" s="42"/>
      <c r="E61" s="50"/>
      <c r="F61" s="50" t="str">
        <f>C60</f>
        <v>介護従業者</v>
      </c>
      <c r="G61" s="50"/>
      <c r="H61" s="64"/>
      <c r="I61" s="73"/>
      <c r="J61" s="79"/>
      <c r="K61" s="79"/>
      <c r="L61" s="84"/>
      <c r="M61" s="90"/>
      <c r="N61" s="95"/>
      <c r="O61" s="100"/>
      <c r="P61" s="106" t="s">
        <v>87</v>
      </c>
      <c r="Q61" s="113"/>
      <c r="R61" s="113"/>
      <c r="S61" s="124"/>
      <c r="T61" s="137"/>
      <c r="U61" s="155">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5">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5">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5">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5"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3">
        <f>IF($BC$3="４週",SUM(U61:AV61),IF($BC$3="暦月",SUM(U61:AY61),""))</f>
        <v>64.000000000000014</v>
      </c>
      <c r="BA61" s="236"/>
      <c r="BB61" s="250">
        <f>IF($BC$3="４週",AZ61/4,IF($BC$3="暦月",(AZ61/($BC$8/7)),""))</f>
        <v>16.000000000000004</v>
      </c>
      <c r="BC61" s="236"/>
      <c r="BD61" s="266"/>
      <c r="BE61" s="270"/>
      <c r="BF61" s="270"/>
      <c r="BG61" s="270"/>
      <c r="BH61" s="276"/>
    </row>
    <row r="62" spans="2:60" ht="20.25" customHeight="1">
      <c r="B62" s="13"/>
      <c r="C62" s="29"/>
      <c r="D62" s="43"/>
      <c r="E62" s="51"/>
      <c r="F62" s="51"/>
      <c r="G62" s="51" t="str">
        <f>C60</f>
        <v>介護従業者</v>
      </c>
      <c r="H62" s="65"/>
      <c r="I62" s="74"/>
      <c r="J62" s="80"/>
      <c r="K62" s="80"/>
      <c r="L62" s="85"/>
      <c r="M62" s="91"/>
      <c r="N62" s="96"/>
      <c r="O62" s="101"/>
      <c r="P62" s="109" t="s">
        <v>88</v>
      </c>
      <c r="Q62" s="118"/>
      <c r="R62" s="118"/>
      <c r="S62" s="129"/>
      <c r="T62" s="143"/>
      <c r="U62" s="156"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6"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6"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6"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6"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t="s">
        <v>104</v>
      </c>
      <c r="D63" s="44"/>
      <c r="E63" s="52"/>
      <c r="F63" s="50"/>
      <c r="G63" s="50"/>
      <c r="H63" s="67" t="s">
        <v>15</v>
      </c>
      <c r="I63" s="75" t="s">
        <v>98</v>
      </c>
      <c r="J63" s="81"/>
      <c r="K63" s="81"/>
      <c r="L63" s="86"/>
      <c r="M63" s="92" t="s">
        <v>156</v>
      </c>
      <c r="N63" s="97"/>
      <c r="O63" s="102"/>
      <c r="P63" s="108" t="s">
        <v>33</v>
      </c>
      <c r="Q63" s="116"/>
      <c r="R63" s="116"/>
      <c r="S63" s="127"/>
      <c r="T63" s="142"/>
      <c r="U63" s="157" t="s">
        <v>68</v>
      </c>
      <c r="V63" s="168" t="s">
        <v>68</v>
      </c>
      <c r="W63" s="168" t="s">
        <v>68</v>
      </c>
      <c r="X63" s="168" t="s">
        <v>68</v>
      </c>
      <c r="Y63" s="168"/>
      <c r="Z63" s="168"/>
      <c r="AA63" s="183"/>
      <c r="AB63" s="157" t="s">
        <v>68</v>
      </c>
      <c r="AC63" s="168" t="s">
        <v>68</v>
      </c>
      <c r="AD63" s="168" t="s">
        <v>68</v>
      </c>
      <c r="AE63" s="168" t="s">
        <v>68</v>
      </c>
      <c r="AF63" s="168"/>
      <c r="AG63" s="168"/>
      <c r="AH63" s="183"/>
      <c r="AI63" s="157" t="s">
        <v>68</v>
      </c>
      <c r="AJ63" s="168" t="s">
        <v>68</v>
      </c>
      <c r="AK63" s="168" t="s">
        <v>68</v>
      </c>
      <c r="AL63" s="168" t="s">
        <v>68</v>
      </c>
      <c r="AM63" s="168"/>
      <c r="AN63" s="168"/>
      <c r="AO63" s="183"/>
      <c r="AP63" s="157" t="s">
        <v>68</v>
      </c>
      <c r="AQ63" s="168" t="s">
        <v>68</v>
      </c>
      <c r="AR63" s="168" t="s">
        <v>68</v>
      </c>
      <c r="AS63" s="168" t="s">
        <v>68</v>
      </c>
      <c r="AT63" s="168"/>
      <c r="AU63" s="168"/>
      <c r="AV63" s="183"/>
      <c r="AW63" s="157"/>
      <c r="AX63" s="168"/>
      <c r="AY63" s="168"/>
      <c r="AZ63" s="225"/>
      <c r="BA63" s="238"/>
      <c r="BB63" s="252"/>
      <c r="BC63" s="238"/>
      <c r="BD63" s="268"/>
      <c r="BE63" s="272"/>
      <c r="BF63" s="272"/>
      <c r="BG63" s="272"/>
      <c r="BH63" s="278"/>
    </row>
    <row r="64" spans="2:60" ht="20.25" customHeight="1">
      <c r="B64" s="12">
        <f>B61+1</f>
        <v>15</v>
      </c>
      <c r="C64" s="28"/>
      <c r="D64" s="42"/>
      <c r="E64" s="50"/>
      <c r="F64" s="50" t="str">
        <f>C63</f>
        <v>介護従業者</v>
      </c>
      <c r="G64" s="50"/>
      <c r="H64" s="64"/>
      <c r="I64" s="73"/>
      <c r="J64" s="79"/>
      <c r="K64" s="79"/>
      <c r="L64" s="84"/>
      <c r="M64" s="90"/>
      <c r="N64" s="95"/>
      <c r="O64" s="100"/>
      <c r="P64" s="106" t="s">
        <v>87</v>
      </c>
      <c r="Q64" s="113"/>
      <c r="R64" s="113"/>
      <c r="S64" s="124"/>
      <c r="T64" s="137"/>
      <c r="U64" s="155">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f>IF(X63="","",VLOOKUP(X63,'【記載例】シフト記号表（勤務時間帯）'!$D$6:$X$47,21,FALSE))</f>
        <v>2.4999999999999991</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5">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f>IF(AE63="","",VLOOKUP(AE63,'【記載例】シフト記号表（勤務時間帯）'!$D$6:$X$47,21,FALSE))</f>
        <v>2.4999999999999991</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5">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f>IF(AL63="","",VLOOKUP(AL63,'【記載例】シフト記号表（勤務時間帯）'!$D$6:$X$47,21,FALSE))</f>
        <v>2.4999999999999991</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5">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f>IF(AS63="","",VLOOKUP(AS63,'【記載例】シフト記号表（勤務時間帯）'!$D$6:$X$47,21,FALSE))</f>
        <v>2.4999999999999991</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5"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3">
        <f>IF($BC$3="４週",SUM(U64:AV64),IF($BC$3="暦月",SUM(U64:AY64),""))</f>
        <v>39.999999999999993</v>
      </c>
      <c r="BA64" s="236"/>
      <c r="BB64" s="250">
        <f>IF($BC$3="４週",AZ64/4,IF($BC$3="暦月",(AZ64/($BC$8/7)),""))</f>
        <v>9.9999999999999982</v>
      </c>
      <c r="BC64" s="236"/>
      <c r="BD64" s="266"/>
      <c r="BE64" s="270"/>
      <c r="BF64" s="270"/>
      <c r="BG64" s="270"/>
      <c r="BH64" s="276"/>
    </row>
    <row r="65" spans="2:60" ht="20.25" customHeight="1">
      <c r="B65" s="13"/>
      <c r="C65" s="29"/>
      <c r="D65" s="43"/>
      <c r="E65" s="51"/>
      <c r="F65" s="51"/>
      <c r="G65" s="51" t="str">
        <f>C63</f>
        <v>介護従業者</v>
      </c>
      <c r="H65" s="65"/>
      <c r="I65" s="74"/>
      <c r="J65" s="80"/>
      <c r="K65" s="80"/>
      <c r="L65" s="85"/>
      <c r="M65" s="91"/>
      <c r="N65" s="96"/>
      <c r="O65" s="101"/>
      <c r="P65" s="109" t="s">
        <v>88</v>
      </c>
      <c r="Q65" s="118"/>
      <c r="R65" s="118"/>
      <c r="S65" s="129"/>
      <c r="T65" s="143"/>
      <c r="U65" s="156"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6"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6"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6"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6"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t="s">
        <v>104</v>
      </c>
      <c r="D66" s="44"/>
      <c r="E66" s="52"/>
      <c r="F66" s="50"/>
      <c r="G66" s="50"/>
      <c r="H66" s="67" t="s">
        <v>15</v>
      </c>
      <c r="I66" s="75" t="s">
        <v>98</v>
      </c>
      <c r="J66" s="81"/>
      <c r="K66" s="81"/>
      <c r="L66" s="86"/>
      <c r="M66" s="92" t="s">
        <v>157</v>
      </c>
      <c r="N66" s="97"/>
      <c r="O66" s="102"/>
      <c r="P66" s="110" t="s">
        <v>33</v>
      </c>
      <c r="Q66" s="119"/>
      <c r="R66" s="119"/>
      <c r="S66" s="130"/>
      <c r="T66" s="144"/>
      <c r="U66" s="157" t="s">
        <v>127</v>
      </c>
      <c r="V66" s="168"/>
      <c r="W66" s="168" t="s">
        <v>127</v>
      </c>
      <c r="X66" s="168"/>
      <c r="Y66" s="168"/>
      <c r="Z66" s="168" t="s">
        <v>127</v>
      </c>
      <c r="AA66" s="183"/>
      <c r="AB66" s="157" t="s">
        <v>127</v>
      </c>
      <c r="AC66" s="168"/>
      <c r="AD66" s="168" t="s">
        <v>127</v>
      </c>
      <c r="AE66" s="168"/>
      <c r="AF66" s="168"/>
      <c r="AG66" s="168" t="s">
        <v>127</v>
      </c>
      <c r="AH66" s="183"/>
      <c r="AI66" s="157" t="s">
        <v>127</v>
      </c>
      <c r="AJ66" s="168"/>
      <c r="AK66" s="168" t="s">
        <v>127</v>
      </c>
      <c r="AL66" s="168"/>
      <c r="AM66" s="168"/>
      <c r="AN66" s="168" t="s">
        <v>127</v>
      </c>
      <c r="AO66" s="183"/>
      <c r="AP66" s="157" t="s">
        <v>127</v>
      </c>
      <c r="AQ66" s="168"/>
      <c r="AR66" s="168" t="s">
        <v>127</v>
      </c>
      <c r="AS66" s="168"/>
      <c r="AT66" s="168"/>
      <c r="AU66" s="168" t="s">
        <v>127</v>
      </c>
      <c r="AV66" s="183"/>
      <c r="AW66" s="157"/>
      <c r="AX66" s="168"/>
      <c r="AY66" s="168"/>
      <c r="AZ66" s="225"/>
      <c r="BA66" s="238"/>
      <c r="BB66" s="252"/>
      <c r="BC66" s="238"/>
      <c r="BD66" s="268"/>
      <c r="BE66" s="272"/>
      <c r="BF66" s="272"/>
      <c r="BG66" s="272"/>
      <c r="BH66" s="278"/>
    </row>
    <row r="67" spans="2:60" ht="20.25" customHeight="1">
      <c r="B67" s="12">
        <f>B64+1</f>
        <v>16</v>
      </c>
      <c r="C67" s="28"/>
      <c r="D67" s="42"/>
      <c r="E67" s="50"/>
      <c r="F67" s="50" t="str">
        <f>C66</f>
        <v>介護従業者</v>
      </c>
      <c r="G67" s="50"/>
      <c r="H67" s="64"/>
      <c r="I67" s="73"/>
      <c r="J67" s="79"/>
      <c r="K67" s="79"/>
      <c r="L67" s="84"/>
      <c r="M67" s="90"/>
      <c r="N67" s="95"/>
      <c r="O67" s="100"/>
      <c r="P67" s="106" t="s">
        <v>87</v>
      </c>
      <c r="Q67" s="113"/>
      <c r="R67" s="113"/>
      <c r="S67" s="124"/>
      <c r="T67" s="137"/>
      <c r="U67" s="155">
        <f>IF(U66="","",VLOOKUP(U66,'【記載例】シフト記号表（勤務時間帯）'!$D$6:$X$47,21,FALSE))</f>
        <v>6</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5">
        <f>IF(AB66="","",VLOOKUP(AB66,'【記載例】シフト記号表（勤務時間帯）'!$D$6:$X$47,21,FALSE))</f>
        <v>6</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5">
        <f>IF(AI66="","",VLOOKUP(AI66,'【記載例】シフト記号表（勤務時間帯）'!$D$6:$X$47,21,FALSE))</f>
        <v>6</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5">
        <f>IF(AP66="","",VLOOKUP(AP66,'【記載例】シフト記号表（勤務時間帯）'!$D$6:$X$47,21,FALSE))</f>
        <v>6</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5"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3">
        <f>IF($BC$3="４週",SUM(U67:AV67),IF($BC$3="暦月",SUM(U67:AY67),""))</f>
        <v>72</v>
      </c>
      <c r="BA67" s="236"/>
      <c r="BB67" s="250">
        <f>IF($BC$3="４週",AZ67/4,IF($BC$3="暦月",(AZ67/($BC$8/7)),""))</f>
        <v>18</v>
      </c>
      <c r="BC67" s="236"/>
      <c r="BD67" s="266"/>
      <c r="BE67" s="270"/>
      <c r="BF67" s="270"/>
      <c r="BG67" s="270"/>
      <c r="BH67" s="276"/>
    </row>
    <row r="68" spans="2:60" ht="20.25" customHeight="1">
      <c r="B68" s="12"/>
      <c r="C68" s="31"/>
      <c r="D68" s="45"/>
      <c r="E68" s="53"/>
      <c r="F68" s="53"/>
      <c r="G68" s="53" t="str">
        <f>C66</f>
        <v>介護従業者</v>
      </c>
      <c r="H68" s="68"/>
      <c r="I68" s="76"/>
      <c r="J68" s="82"/>
      <c r="K68" s="82"/>
      <c r="L68" s="87"/>
      <c r="M68" s="93"/>
      <c r="N68" s="98"/>
      <c r="O68" s="103"/>
      <c r="P68" s="111" t="s">
        <v>88</v>
      </c>
      <c r="Q68" s="120"/>
      <c r="R68" s="120"/>
      <c r="S68" s="131"/>
      <c r="T68" s="145"/>
      <c r="U68" s="156" t="str">
        <f>IF(U66="","",VLOOKUP(U66,'【記載例】シフト記号表（勤務時間帯）'!$D$6:$Z$47,23,FALSE))</f>
        <v>-</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6" t="str">
        <f>IF(AB66="","",VLOOKUP(AB66,'【記載例】シフト記号表（勤務時間帯）'!$D$6:$Z$47,23,FALSE))</f>
        <v>-</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6" t="str">
        <f>IF(AI66="","",VLOOKUP(AI66,'【記載例】シフト記号表（勤務時間帯）'!$D$6:$Z$47,23,FALSE))</f>
        <v>-</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6" t="str">
        <f>IF(AP66="","",VLOOKUP(AP66,'【記載例】シフト記号表（勤務時間帯）'!$D$6:$Z$47,23,FALSE))</f>
        <v>-</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6"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4">
        <f>IF($BC$3="４週",SUM(U68:AV68),IF($BC$3="暦月",SUM(U68:AY68),""))</f>
        <v>0</v>
      </c>
      <c r="BA68" s="237"/>
      <c r="BB68" s="251">
        <f>IF($BC$3="４週",AZ68/4,IF($BC$3="暦月",(AZ68/($BC$8/7)),""))</f>
        <v>0</v>
      </c>
      <c r="BC68" s="237"/>
      <c r="BD68" s="266"/>
      <c r="BE68" s="270"/>
      <c r="BF68" s="270"/>
      <c r="BG68" s="270"/>
      <c r="BH68" s="276"/>
    </row>
    <row r="69" spans="2:60" ht="20.25" customHeight="1">
      <c r="B69" s="15" t="s">
        <v>17</v>
      </c>
      <c r="C69" s="32"/>
      <c r="D69" s="32"/>
      <c r="E69" s="32"/>
      <c r="F69" s="32"/>
      <c r="G69" s="32"/>
      <c r="H69" s="32"/>
      <c r="I69" s="32"/>
      <c r="J69" s="32"/>
      <c r="K69" s="32"/>
      <c r="L69" s="32"/>
      <c r="M69" s="32"/>
      <c r="N69" s="32"/>
      <c r="O69" s="32"/>
      <c r="P69" s="32"/>
      <c r="Q69" s="32"/>
      <c r="R69" s="32"/>
      <c r="S69" s="32"/>
      <c r="T69" s="146"/>
      <c r="U69" s="158">
        <v>10</v>
      </c>
      <c r="V69" s="169">
        <v>11</v>
      </c>
      <c r="W69" s="169">
        <v>12</v>
      </c>
      <c r="X69" s="169">
        <v>13</v>
      </c>
      <c r="Y69" s="169">
        <v>14</v>
      </c>
      <c r="Z69" s="169">
        <v>15</v>
      </c>
      <c r="AA69" s="184">
        <v>16</v>
      </c>
      <c r="AB69" s="194">
        <v>10</v>
      </c>
      <c r="AC69" s="169">
        <v>11</v>
      </c>
      <c r="AD69" s="169">
        <v>12</v>
      </c>
      <c r="AE69" s="169">
        <v>13</v>
      </c>
      <c r="AF69" s="169">
        <v>14</v>
      </c>
      <c r="AG69" s="169">
        <v>15</v>
      </c>
      <c r="AH69" s="184">
        <v>16</v>
      </c>
      <c r="AI69" s="194">
        <v>10</v>
      </c>
      <c r="AJ69" s="169">
        <v>11</v>
      </c>
      <c r="AK69" s="169">
        <v>12</v>
      </c>
      <c r="AL69" s="169">
        <v>13</v>
      </c>
      <c r="AM69" s="169">
        <v>14</v>
      </c>
      <c r="AN69" s="169">
        <v>15</v>
      </c>
      <c r="AO69" s="184">
        <v>16</v>
      </c>
      <c r="AP69" s="194">
        <v>10</v>
      </c>
      <c r="AQ69" s="169">
        <v>11</v>
      </c>
      <c r="AR69" s="169">
        <v>12</v>
      </c>
      <c r="AS69" s="169">
        <v>13</v>
      </c>
      <c r="AT69" s="169">
        <v>14</v>
      </c>
      <c r="AU69" s="169">
        <v>15</v>
      </c>
      <c r="AV69" s="184">
        <v>16</v>
      </c>
      <c r="AW69" s="194"/>
      <c r="AX69" s="169"/>
      <c r="AY69" s="215"/>
      <c r="AZ69" s="226"/>
      <c r="BA69" s="239"/>
      <c r="BB69" s="253"/>
      <c r="BC69" s="259"/>
      <c r="BD69" s="259"/>
      <c r="BE69" s="259"/>
      <c r="BF69" s="259"/>
      <c r="BG69" s="259"/>
      <c r="BH69" s="279"/>
    </row>
    <row r="70" spans="2:60" ht="20.25" customHeight="1">
      <c r="B70" s="16" t="s">
        <v>206</v>
      </c>
      <c r="C70" s="33"/>
      <c r="D70" s="33"/>
      <c r="E70" s="33"/>
      <c r="F70" s="33"/>
      <c r="G70" s="33"/>
      <c r="H70" s="33"/>
      <c r="I70" s="33"/>
      <c r="J70" s="33"/>
      <c r="K70" s="33"/>
      <c r="L70" s="33"/>
      <c r="M70" s="33"/>
      <c r="N70" s="33"/>
      <c r="O70" s="33"/>
      <c r="P70" s="33"/>
      <c r="Q70" s="33"/>
      <c r="R70" s="33"/>
      <c r="S70" s="33"/>
      <c r="T70" s="147"/>
      <c r="U70" s="159"/>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6"/>
      <c r="AZ70" s="227"/>
      <c r="BA70" s="240"/>
      <c r="BB70" s="254"/>
      <c r="BC70" s="260"/>
      <c r="BD70" s="260"/>
      <c r="BE70" s="260"/>
      <c r="BF70" s="260"/>
      <c r="BG70" s="260"/>
      <c r="BH70" s="280"/>
    </row>
    <row r="71" spans="2:60" ht="20.25" customHeight="1">
      <c r="B71" s="16" t="s">
        <v>163</v>
      </c>
      <c r="C71" s="33"/>
      <c r="D71" s="33"/>
      <c r="E71" s="33"/>
      <c r="F71" s="33"/>
      <c r="G71" s="33"/>
      <c r="H71" s="33"/>
      <c r="I71" s="33"/>
      <c r="J71" s="33"/>
      <c r="K71" s="33"/>
      <c r="L71" s="33"/>
      <c r="M71" s="33"/>
      <c r="N71" s="33"/>
      <c r="O71" s="33"/>
      <c r="P71" s="33"/>
      <c r="Q71" s="33"/>
      <c r="R71" s="33"/>
      <c r="S71" s="33"/>
      <c r="T71" s="147"/>
      <c r="U71" s="159">
        <v>9</v>
      </c>
      <c r="V71" s="170">
        <v>9</v>
      </c>
      <c r="W71" s="170">
        <v>9</v>
      </c>
      <c r="X71" s="170">
        <v>9</v>
      </c>
      <c r="Y71" s="170">
        <v>9</v>
      </c>
      <c r="Z71" s="170">
        <v>9</v>
      </c>
      <c r="AA71" s="186">
        <v>9</v>
      </c>
      <c r="AB71" s="196">
        <v>9</v>
      </c>
      <c r="AC71" s="170">
        <v>9</v>
      </c>
      <c r="AD71" s="170">
        <v>9</v>
      </c>
      <c r="AE71" s="170">
        <v>9</v>
      </c>
      <c r="AF71" s="170">
        <v>9</v>
      </c>
      <c r="AG71" s="170">
        <v>9</v>
      </c>
      <c r="AH71" s="186">
        <v>9</v>
      </c>
      <c r="AI71" s="196">
        <v>9</v>
      </c>
      <c r="AJ71" s="170">
        <v>9</v>
      </c>
      <c r="AK71" s="170">
        <v>9</v>
      </c>
      <c r="AL71" s="170">
        <v>9</v>
      </c>
      <c r="AM71" s="170">
        <v>9</v>
      </c>
      <c r="AN71" s="170">
        <v>9</v>
      </c>
      <c r="AO71" s="186">
        <v>9</v>
      </c>
      <c r="AP71" s="196">
        <v>9</v>
      </c>
      <c r="AQ71" s="170">
        <v>9</v>
      </c>
      <c r="AR71" s="170">
        <v>9</v>
      </c>
      <c r="AS71" s="170">
        <v>9</v>
      </c>
      <c r="AT71" s="170">
        <v>9</v>
      </c>
      <c r="AU71" s="170">
        <v>9</v>
      </c>
      <c r="AV71" s="186">
        <v>9</v>
      </c>
      <c r="AW71" s="196"/>
      <c r="AX71" s="170"/>
      <c r="AY71" s="216"/>
      <c r="AZ71" s="227"/>
      <c r="BA71" s="240"/>
      <c r="BB71" s="254"/>
      <c r="BC71" s="260"/>
      <c r="BD71" s="260"/>
      <c r="BE71" s="260"/>
      <c r="BF71" s="260"/>
      <c r="BG71" s="260"/>
      <c r="BH71" s="280"/>
    </row>
    <row r="72" spans="2:60" ht="20.25" customHeight="1">
      <c r="B72" s="16" t="s">
        <v>207</v>
      </c>
      <c r="C72" s="33"/>
      <c r="D72" s="33"/>
      <c r="E72" s="33"/>
      <c r="F72" s="33"/>
      <c r="G72" s="33"/>
      <c r="H72" s="33"/>
      <c r="I72" s="33"/>
      <c r="J72" s="33"/>
      <c r="K72" s="33"/>
      <c r="L72" s="33"/>
      <c r="M72" s="33"/>
      <c r="N72" s="33"/>
      <c r="O72" s="33"/>
      <c r="P72" s="33"/>
      <c r="Q72" s="33"/>
      <c r="R72" s="33"/>
      <c r="S72" s="33"/>
      <c r="T72" s="147"/>
      <c r="U72" s="159">
        <v>3</v>
      </c>
      <c r="V72" s="170">
        <v>3</v>
      </c>
      <c r="W72" s="170">
        <v>3</v>
      </c>
      <c r="X72" s="170">
        <v>3</v>
      </c>
      <c r="Y72" s="170">
        <v>3</v>
      </c>
      <c r="Z72" s="170">
        <v>3</v>
      </c>
      <c r="AA72" s="186">
        <v>3</v>
      </c>
      <c r="AB72" s="196">
        <v>3</v>
      </c>
      <c r="AC72" s="170">
        <v>3</v>
      </c>
      <c r="AD72" s="170">
        <v>3</v>
      </c>
      <c r="AE72" s="170">
        <v>3</v>
      </c>
      <c r="AF72" s="170">
        <v>3</v>
      </c>
      <c r="AG72" s="170">
        <v>3</v>
      </c>
      <c r="AH72" s="186">
        <v>3</v>
      </c>
      <c r="AI72" s="196">
        <v>3</v>
      </c>
      <c r="AJ72" s="170">
        <v>3</v>
      </c>
      <c r="AK72" s="170">
        <v>3</v>
      </c>
      <c r="AL72" s="170">
        <v>3</v>
      </c>
      <c r="AM72" s="170">
        <v>3</v>
      </c>
      <c r="AN72" s="170">
        <v>3</v>
      </c>
      <c r="AO72" s="186">
        <v>3</v>
      </c>
      <c r="AP72" s="196">
        <v>3</v>
      </c>
      <c r="AQ72" s="170">
        <v>3</v>
      </c>
      <c r="AR72" s="170">
        <v>3</v>
      </c>
      <c r="AS72" s="170">
        <v>3</v>
      </c>
      <c r="AT72" s="170">
        <v>3</v>
      </c>
      <c r="AU72" s="170">
        <v>3</v>
      </c>
      <c r="AV72" s="186">
        <v>3</v>
      </c>
      <c r="AW72" s="196"/>
      <c r="AX72" s="170"/>
      <c r="AY72" s="216"/>
      <c r="AZ72" s="228"/>
      <c r="BA72" s="241"/>
      <c r="BB72" s="254"/>
      <c r="BC72" s="260"/>
      <c r="BD72" s="260"/>
      <c r="BE72" s="260"/>
      <c r="BF72" s="260"/>
      <c r="BG72" s="260"/>
      <c r="BH72" s="280"/>
    </row>
    <row r="73" spans="2:60" ht="20.25" customHeight="1">
      <c r="B73" s="16" t="s">
        <v>195</v>
      </c>
      <c r="C73" s="33"/>
      <c r="D73" s="33"/>
      <c r="E73" s="33"/>
      <c r="F73" s="33"/>
      <c r="G73" s="33"/>
      <c r="H73" s="33"/>
      <c r="I73" s="33"/>
      <c r="J73" s="33"/>
      <c r="K73" s="33"/>
      <c r="L73" s="33"/>
      <c r="M73" s="33"/>
      <c r="N73" s="33"/>
      <c r="O73" s="33"/>
      <c r="P73" s="33"/>
      <c r="Q73" s="33"/>
      <c r="R73" s="33"/>
      <c r="S73" s="33"/>
      <c r="T73" s="147"/>
      <c r="U73" s="160">
        <f t="shared" ref="U73:AY73" si="1">IF(SUMIF($F$21:$F$68,"介護従業者",U21:U68)+SUMIF($F$21:$F$68,"看護職員",U21:U68)=0,"",(SUMIF($F$21:$F$68,"介護従業者",U21:U68)+SUMIF($F$21:$F$68,"看護職員",U21:U68)))</f>
        <v>48.5</v>
      </c>
      <c r="V73" s="160">
        <f t="shared" si="1"/>
        <v>44.5</v>
      </c>
      <c r="W73" s="160">
        <f t="shared" si="1"/>
        <v>48.5</v>
      </c>
      <c r="X73" s="160">
        <f t="shared" si="1"/>
        <v>46.499999999999986</v>
      </c>
      <c r="Y73" s="160">
        <f t="shared" si="1"/>
        <v>46</v>
      </c>
      <c r="Z73" s="160">
        <f t="shared" si="1"/>
        <v>48</v>
      </c>
      <c r="AA73" s="187">
        <f t="shared" si="1"/>
        <v>46</v>
      </c>
      <c r="AB73" s="161">
        <f t="shared" si="1"/>
        <v>48.5</v>
      </c>
      <c r="AC73" s="160">
        <f t="shared" si="1"/>
        <v>44.5</v>
      </c>
      <c r="AD73" s="160">
        <f t="shared" si="1"/>
        <v>48.5</v>
      </c>
      <c r="AE73" s="160">
        <f t="shared" si="1"/>
        <v>46.5</v>
      </c>
      <c r="AF73" s="160">
        <f t="shared" si="1"/>
        <v>46</v>
      </c>
      <c r="AG73" s="160">
        <f t="shared" si="1"/>
        <v>48</v>
      </c>
      <c r="AH73" s="187">
        <f t="shared" si="1"/>
        <v>46</v>
      </c>
      <c r="AI73" s="161">
        <f t="shared" si="1"/>
        <v>48.5</v>
      </c>
      <c r="AJ73" s="160">
        <f t="shared" si="1"/>
        <v>44.5</v>
      </c>
      <c r="AK73" s="160">
        <f t="shared" si="1"/>
        <v>48.5</v>
      </c>
      <c r="AL73" s="160">
        <f t="shared" si="1"/>
        <v>46.5</v>
      </c>
      <c r="AM73" s="160">
        <f t="shared" si="1"/>
        <v>46</v>
      </c>
      <c r="AN73" s="160">
        <f t="shared" si="1"/>
        <v>48</v>
      </c>
      <c r="AO73" s="187">
        <f t="shared" si="1"/>
        <v>46</v>
      </c>
      <c r="AP73" s="161">
        <f t="shared" si="1"/>
        <v>48.5</v>
      </c>
      <c r="AQ73" s="160">
        <f t="shared" si="1"/>
        <v>44.5</v>
      </c>
      <c r="AR73" s="160">
        <f t="shared" si="1"/>
        <v>48.5</v>
      </c>
      <c r="AS73" s="160">
        <f t="shared" si="1"/>
        <v>46.5</v>
      </c>
      <c r="AT73" s="160">
        <f t="shared" si="1"/>
        <v>46</v>
      </c>
      <c r="AU73" s="160">
        <f t="shared" si="1"/>
        <v>48</v>
      </c>
      <c r="AV73" s="187">
        <f t="shared" si="1"/>
        <v>46</v>
      </c>
      <c r="AW73" s="161" t="str">
        <f t="shared" si="1"/>
        <v/>
      </c>
      <c r="AX73" s="160" t="str">
        <f t="shared" si="1"/>
        <v/>
      </c>
      <c r="AY73" s="160" t="str">
        <f t="shared" si="1"/>
        <v/>
      </c>
      <c r="AZ73" s="229">
        <f>IF($BC$3="４週",SUM(U73:AV73),IF($BC$3="暦月",SUM(U73:AY73),""))</f>
        <v>1312</v>
      </c>
      <c r="BA73" s="242"/>
      <c r="BB73" s="254"/>
      <c r="BC73" s="260"/>
      <c r="BD73" s="260"/>
      <c r="BE73" s="260"/>
      <c r="BF73" s="260"/>
      <c r="BG73" s="260"/>
      <c r="BH73" s="280"/>
    </row>
    <row r="74" spans="2:60" ht="20.25" customHeight="1">
      <c r="B74" s="16" t="s">
        <v>209</v>
      </c>
      <c r="C74" s="33"/>
      <c r="D74" s="33"/>
      <c r="E74" s="33"/>
      <c r="F74" s="33"/>
      <c r="G74" s="33"/>
      <c r="H74" s="33"/>
      <c r="I74" s="33"/>
      <c r="J74" s="33"/>
      <c r="K74" s="33"/>
      <c r="L74" s="33"/>
      <c r="M74" s="33"/>
      <c r="N74" s="33"/>
      <c r="O74" s="33"/>
      <c r="P74" s="33"/>
      <c r="Q74" s="33"/>
      <c r="R74" s="33"/>
      <c r="S74" s="33"/>
      <c r="T74" s="147"/>
      <c r="U74" s="161">
        <f t="shared" ref="U74:AY74" si="2">IF(SUMIF($F$21:$F$68,"看護職員",U21:U68)=0,"",SUMIF($F$21:$F$68,"看護職員",U21:U68))</f>
        <v>30</v>
      </c>
      <c r="V74" s="171">
        <f t="shared" si="2"/>
        <v>29.999999999999996</v>
      </c>
      <c r="W74" s="171">
        <f t="shared" si="2"/>
        <v>30</v>
      </c>
      <c r="X74" s="171">
        <f t="shared" si="2"/>
        <v>29.999999999999993</v>
      </c>
      <c r="Y74" s="171">
        <f t="shared" si="2"/>
        <v>30</v>
      </c>
      <c r="Z74" s="171">
        <f t="shared" si="2"/>
        <v>30</v>
      </c>
      <c r="AA74" s="187">
        <f t="shared" si="2"/>
        <v>30</v>
      </c>
      <c r="AB74" s="161">
        <f t="shared" si="2"/>
        <v>30</v>
      </c>
      <c r="AC74" s="171">
        <f t="shared" si="2"/>
        <v>30</v>
      </c>
      <c r="AD74" s="171">
        <f t="shared" si="2"/>
        <v>30</v>
      </c>
      <c r="AE74" s="171">
        <f t="shared" si="2"/>
        <v>30</v>
      </c>
      <c r="AF74" s="171">
        <f t="shared" si="2"/>
        <v>30</v>
      </c>
      <c r="AG74" s="171">
        <f t="shared" si="2"/>
        <v>30</v>
      </c>
      <c r="AH74" s="187">
        <f t="shared" si="2"/>
        <v>30</v>
      </c>
      <c r="AI74" s="161">
        <f t="shared" si="2"/>
        <v>30</v>
      </c>
      <c r="AJ74" s="171">
        <f t="shared" si="2"/>
        <v>30</v>
      </c>
      <c r="AK74" s="171">
        <f t="shared" si="2"/>
        <v>30</v>
      </c>
      <c r="AL74" s="171">
        <f t="shared" si="2"/>
        <v>30</v>
      </c>
      <c r="AM74" s="171">
        <f t="shared" si="2"/>
        <v>30</v>
      </c>
      <c r="AN74" s="171">
        <f t="shared" si="2"/>
        <v>30</v>
      </c>
      <c r="AO74" s="187">
        <f t="shared" si="2"/>
        <v>30</v>
      </c>
      <c r="AP74" s="161">
        <f t="shared" si="2"/>
        <v>30</v>
      </c>
      <c r="AQ74" s="171">
        <f t="shared" si="2"/>
        <v>30</v>
      </c>
      <c r="AR74" s="171">
        <f t="shared" si="2"/>
        <v>30</v>
      </c>
      <c r="AS74" s="171">
        <f t="shared" si="2"/>
        <v>30</v>
      </c>
      <c r="AT74" s="171">
        <f t="shared" si="2"/>
        <v>30</v>
      </c>
      <c r="AU74" s="171">
        <f t="shared" si="2"/>
        <v>30</v>
      </c>
      <c r="AV74" s="187">
        <f t="shared" si="2"/>
        <v>29.999999999999996</v>
      </c>
      <c r="AW74" s="161" t="str">
        <f t="shared" si="2"/>
        <v/>
      </c>
      <c r="AX74" s="171" t="str">
        <f t="shared" si="2"/>
        <v/>
      </c>
      <c r="AY74" s="171" t="str">
        <f t="shared" si="2"/>
        <v/>
      </c>
      <c r="AZ74" s="229">
        <f>IF($BC$3="４週",SUM(U74:AV74),IF($BC$3="暦月",SUM(U74:AY74),""))</f>
        <v>840</v>
      </c>
      <c r="BA74" s="242"/>
      <c r="BB74" s="254"/>
      <c r="BC74" s="260"/>
      <c r="BD74" s="260"/>
      <c r="BE74" s="260"/>
      <c r="BF74" s="260"/>
      <c r="BG74" s="260"/>
      <c r="BH74" s="280"/>
    </row>
    <row r="75" spans="2:60" ht="20.25" customHeight="1">
      <c r="B75" s="17" t="s">
        <v>210</v>
      </c>
      <c r="C75" s="34"/>
      <c r="D75" s="34"/>
      <c r="E75" s="34"/>
      <c r="F75" s="34"/>
      <c r="G75" s="34"/>
      <c r="H75" s="34"/>
      <c r="I75" s="34"/>
      <c r="J75" s="34"/>
      <c r="K75" s="34"/>
      <c r="L75" s="34"/>
      <c r="M75" s="34"/>
      <c r="N75" s="34"/>
      <c r="O75" s="34"/>
      <c r="P75" s="34"/>
      <c r="Q75" s="34"/>
      <c r="R75" s="34"/>
      <c r="S75" s="34"/>
      <c r="T75" s="148"/>
      <c r="U75" s="162">
        <f t="shared" ref="U75:AV75" si="3">IF((SUMIF($G$21:$G$68,"介護従業者",U21:U68)+SUMIF($G$21:$G$68,"看護職員",U21:U68))=0,"",(SUMIF($G$21:$G$68,"介護従業者",U21:U68)+SUMIF($G$21:$G$68,"看護職員",U21:U68)))</f>
        <v>10</v>
      </c>
      <c r="V75" s="172">
        <f t="shared" si="3"/>
        <v>10</v>
      </c>
      <c r="W75" s="172">
        <f t="shared" si="3"/>
        <v>10</v>
      </c>
      <c r="X75" s="172">
        <f t="shared" si="3"/>
        <v>10</v>
      </c>
      <c r="Y75" s="172">
        <f t="shared" si="3"/>
        <v>10</v>
      </c>
      <c r="Z75" s="172">
        <f t="shared" si="3"/>
        <v>10</v>
      </c>
      <c r="AA75" s="188">
        <f t="shared" si="3"/>
        <v>10</v>
      </c>
      <c r="AB75" s="162">
        <f t="shared" si="3"/>
        <v>10</v>
      </c>
      <c r="AC75" s="172">
        <f t="shared" si="3"/>
        <v>10</v>
      </c>
      <c r="AD75" s="172">
        <f t="shared" si="3"/>
        <v>10</v>
      </c>
      <c r="AE75" s="172">
        <f t="shared" si="3"/>
        <v>10</v>
      </c>
      <c r="AF75" s="172">
        <f t="shared" si="3"/>
        <v>10</v>
      </c>
      <c r="AG75" s="172">
        <f t="shared" si="3"/>
        <v>10</v>
      </c>
      <c r="AH75" s="188">
        <f t="shared" si="3"/>
        <v>10</v>
      </c>
      <c r="AI75" s="162">
        <f t="shared" si="3"/>
        <v>10</v>
      </c>
      <c r="AJ75" s="172">
        <f t="shared" si="3"/>
        <v>10</v>
      </c>
      <c r="AK75" s="172">
        <f t="shared" si="3"/>
        <v>10</v>
      </c>
      <c r="AL75" s="172">
        <f t="shared" si="3"/>
        <v>10</v>
      </c>
      <c r="AM75" s="172">
        <f t="shared" si="3"/>
        <v>10</v>
      </c>
      <c r="AN75" s="172">
        <f t="shared" si="3"/>
        <v>10</v>
      </c>
      <c r="AO75" s="188">
        <f t="shared" si="3"/>
        <v>10</v>
      </c>
      <c r="AP75" s="162">
        <f t="shared" si="3"/>
        <v>10</v>
      </c>
      <c r="AQ75" s="172">
        <f t="shared" si="3"/>
        <v>10</v>
      </c>
      <c r="AR75" s="172">
        <f t="shared" si="3"/>
        <v>10</v>
      </c>
      <c r="AS75" s="172">
        <f t="shared" si="3"/>
        <v>10</v>
      </c>
      <c r="AT75" s="172">
        <f t="shared" si="3"/>
        <v>10</v>
      </c>
      <c r="AU75" s="172">
        <f t="shared" si="3"/>
        <v>10</v>
      </c>
      <c r="AV75" s="188">
        <f t="shared" si="3"/>
        <v>10</v>
      </c>
      <c r="AW75" s="162" t="str">
        <f>IF(SUMIF($G$21:$G$68,"介護従業者",AW21:AW68)=0,"",SUMIF($G$21:$G$68,"介護従業者",AW21:AW68))</f>
        <v/>
      </c>
      <c r="AX75" s="172" t="str">
        <f>IF(SUMIF($G$21:$G$68,"介護従業者",AX21:AX68)=0,"",SUMIF($G$21:$G$68,"介護従業者",AX21:AX68))</f>
        <v/>
      </c>
      <c r="AY75" s="217" t="str">
        <f>IF(SUMIF($G$21:$G$68,"介護従業者",AY21:AY68)=0,"",SUMIF($G$21:$G$68,"介護従業者",AY21:AY68))</f>
        <v/>
      </c>
      <c r="AZ75" s="230">
        <f>IF($BC$3="４週",SUM(U75:AV75),IF($BC$3="暦月",SUM(U75:AY75),""))</f>
        <v>280</v>
      </c>
      <c r="BA75" s="243"/>
      <c r="BB75" s="255"/>
      <c r="BC75" s="261"/>
      <c r="BD75" s="261"/>
      <c r="BE75" s="261"/>
      <c r="BF75" s="261"/>
      <c r="BG75" s="261"/>
      <c r="BH75" s="281"/>
    </row>
    <row r="76" spans="2:60" s="4" customFormat="1" ht="20.25" customHeight="1">
      <c r="C76" s="35"/>
      <c r="D76" s="35"/>
      <c r="E76" s="35"/>
      <c r="F76" s="35"/>
      <c r="G76" s="35"/>
      <c r="BH76" s="282"/>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6"/>
      <c r="D130" s="36"/>
      <c r="E130" s="36"/>
      <c r="F130" s="36"/>
      <c r="G130" s="36"/>
      <c r="H130" s="36"/>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row>
    <row r="131" spans="3:57">
      <c r="C131" s="36"/>
      <c r="D131" s="36"/>
      <c r="E131" s="36"/>
      <c r="F131" s="36"/>
      <c r="G131" s="36"/>
      <c r="H131" s="36"/>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row>
    <row r="132" spans="3:57">
      <c r="C132" s="37"/>
      <c r="D132" s="37"/>
      <c r="E132" s="37"/>
      <c r="F132" s="37"/>
      <c r="G132" s="37"/>
      <c r="H132" s="37"/>
      <c r="I132" s="36"/>
      <c r="J132" s="36"/>
    </row>
    <row r="133" spans="3:57">
      <c r="C133" s="37"/>
      <c r="D133" s="37"/>
      <c r="E133" s="37"/>
      <c r="F133" s="37"/>
      <c r="G133" s="37"/>
      <c r="H133" s="37"/>
      <c r="I133" s="36"/>
      <c r="J133" s="36"/>
    </row>
    <row r="134" spans="3:57">
      <c r="C134" s="36"/>
      <c r="D134" s="36"/>
      <c r="E134" s="36"/>
      <c r="F134" s="36"/>
      <c r="G134" s="36"/>
      <c r="H134" s="36"/>
    </row>
    <row r="135" spans="3:57">
      <c r="C135" s="36"/>
      <c r="D135" s="36"/>
      <c r="E135" s="36"/>
      <c r="F135" s="36"/>
      <c r="G135" s="36"/>
      <c r="H135" s="36"/>
    </row>
    <row r="136" spans="3:57">
      <c r="C136" s="36"/>
      <c r="D136" s="36"/>
      <c r="E136" s="36"/>
      <c r="F136" s="36"/>
      <c r="G136" s="36"/>
      <c r="H136" s="36"/>
    </row>
    <row r="137" spans="3:57">
      <c r="C137" s="36"/>
      <c r="D137" s="36"/>
      <c r="E137" s="36"/>
      <c r="F137" s="36"/>
      <c r="G137" s="36"/>
      <c r="H137" s="36"/>
    </row>
  </sheetData>
  <mergeCells count="218">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75:T75"/>
    <mergeCell ref="AZ75:BA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5"/>
  </mergeCells>
  <phoneticPr fontId="1"/>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6.4"/>
  <cols>
    <col min="1" max="1" width="1.59765625" style="284" customWidth="1"/>
    <col min="2" max="2" width="5.59765625" style="285" customWidth="1"/>
    <col min="3" max="3" width="10.59765625" style="285" customWidth="1"/>
    <col min="4" max="4" width="10.59765625" style="285" hidden="1" customWidth="1"/>
    <col min="5" max="5" width="3.3984375" style="285" bestFit="1" customWidth="1"/>
    <col min="6" max="6" width="15.59765625" style="284" customWidth="1"/>
    <col min="7" max="7" width="3.3984375" style="284" bestFit="1" customWidth="1"/>
    <col min="8" max="8" width="15.59765625" style="284" customWidth="1"/>
    <col min="9" max="9" width="3.3984375" style="284" bestFit="1" customWidth="1"/>
    <col min="10" max="10" width="15.59765625" style="285" customWidth="1"/>
    <col min="11" max="11" width="3.3984375" style="284" bestFit="1" customWidth="1"/>
    <col min="12" max="12" width="15.59765625" style="284" customWidth="1"/>
    <col min="13" max="13" width="5" style="284" customWidth="1"/>
    <col min="14" max="14" width="15.59765625" style="284" customWidth="1"/>
    <col min="15" max="15" width="3.3984375" style="284" customWidth="1"/>
    <col min="16" max="16" width="15.59765625" style="284" customWidth="1"/>
    <col min="17" max="17" width="3.3984375" style="284" customWidth="1"/>
    <col min="18" max="18" width="15.59765625" style="284" customWidth="1"/>
    <col min="19" max="19" width="3.3984375" style="284" customWidth="1"/>
    <col min="20" max="20" width="15.59765625" style="284" customWidth="1"/>
    <col min="21" max="21" width="3.3984375" style="284" customWidth="1"/>
    <col min="22" max="22" width="15.59765625" style="284" customWidth="1"/>
    <col min="23" max="23" width="3.3984375" style="284" customWidth="1"/>
    <col min="24" max="24" width="15.59765625" style="284" customWidth="1"/>
    <col min="25" max="25" width="3.3984375" style="284" customWidth="1"/>
    <col min="26" max="26" width="15.59765625" style="284" customWidth="1"/>
    <col min="27" max="27" width="3.3984375" style="284" customWidth="1"/>
    <col min="28" max="28" width="50.59765625" style="284" customWidth="1"/>
    <col min="29" max="16384" width="9" style="284"/>
  </cols>
  <sheetData>
    <row r="1" spans="2:28">
      <c r="B1" s="286" t="s">
        <v>55</v>
      </c>
    </row>
    <row r="2" spans="2:28">
      <c r="B2" s="287" t="s">
        <v>58</v>
      </c>
      <c r="F2" s="288"/>
      <c r="G2" s="299"/>
      <c r="H2" s="299"/>
      <c r="I2" s="299"/>
      <c r="J2" s="295"/>
      <c r="K2" s="299"/>
      <c r="L2" s="299"/>
    </row>
    <row r="3" spans="2:28">
      <c r="B3" s="288" t="s">
        <v>161</v>
      </c>
      <c r="F3" s="295" t="s">
        <v>162</v>
      </c>
      <c r="G3" s="299"/>
      <c r="H3" s="299"/>
      <c r="I3" s="299"/>
      <c r="J3" s="295"/>
      <c r="K3" s="299"/>
      <c r="L3" s="299"/>
    </row>
    <row r="4" spans="2:28">
      <c r="B4" s="287"/>
      <c r="F4" s="296" t="s">
        <v>34</v>
      </c>
      <c r="G4" s="296"/>
      <c r="H4" s="296"/>
      <c r="I4" s="296"/>
      <c r="J4" s="296"/>
      <c r="K4" s="296"/>
      <c r="L4" s="296"/>
      <c r="N4" s="296" t="s">
        <v>79</v>
      </c>
      <c r="O4" s="296"/>
      <c r="P4" s="296"/>
      <c r="R4" s="296" t="s">
        <v>78</v>
      </c>
      <c r="S4" s="296"/>
      <c r="T4" s="296"/>
      <c r="U4" s="296"/>
      <c r="V4" s="296"/>
      <c r="W4" s="296"/>
      <c r="X4" s="296"/>
      <c r="Z4" s="306" t="s">
        <v>89</v>
      </c>
      <c r="AB4" s="296" t="s">
        <v>140</v>
      </c>
    </row>
    <row r="5" spans="2:28">
      <c r="B5" s="285" t="s">
        <v>39</v>
      </c>
      <c r="C5" s="285" t="s">
        <v>3</v>
      </c>
      <c r="F5" s="285" t="s">
        <v>173</v>
      </c>
      <c r="G5" s="285"/>
      <c r="H5" s="285" t="s">
        <v>175</v>
      </c>
      <c r="J5" s="285" t="s">
        <v>1</v>
      </c>
      <c r="L5" s="285" t="s">
        <v>34</v>
      </c>
      <c r="N5" s="285" t="s">
        <v>176</v>
      </c>
      <c r="P5" s="285" t="s">
        <v>177</v>
      </c>
      <c r="R5" s="285" t="s">
        <v>176</v>
      </c>
      <c r="T5" s="285" t="s">
        <v>177</v>
      </c>
      <c r="V5" s="285" t="s">
        <v>1</v>
      </c>
      <c r="X5" s="285" t="s">
        <v>34</v>
      </c>
      <c r="Z5" s="307" t="s">
        <v>90</v>
      </c>
      <c r="AB5" s="296"/>
    </row>
    <row r="6" spans="2:28">
      <c r="B6" s="289">
        <v>1</v>
      </c>
      <c r="C6" s="290" t="s">
        <v>61</v>
      </c>
      <c r="D6" s="294" t="str">
        <f t="shared" ref="D6:D38" si="0">C6</f>
        <v>a</v>
      </c>
      <c r="E6" s="289" t="s">
        <v>30</v>
      </c>
      <c r="F6" s="297">
        <v>0.29166666666666669</v>
      </c>
      <c r="G6" s="289" t="s">
        <v>14</v>
      </c>
      <c r="H6" s="297">
        <v>0.66666666666666663</v>
      </c>
      <c r="I6" s="300" t="s">
        <v>60</v>
      </c>
      <c r="J6" s="297">
        <v>4.1666666666666664e-002</v>
      </c>
      <c r="K6" s="301" t="s">
        <v>8</v>
      </c>
      <c r="L6" s="296">
        <f t="shared" ref="L6:L22" si="1">IF(OR(F6="",H6=""),"",(H6+IF(F6&gt;H6,1,0)-F6-J6)*24)</f>
        <v>7.9999999999999982</v>
      </c>
      <c r="N6" s="302">
        <f>'【記載例】看多機'!$BB$13</f>
        <v>0.29166666666666669</v>
      </c>
      <c r="O6" s="285" t="s">
        <v>14</v>
      </c>
      <c r="P6" s="302">
        <f>'【記載例】看多機'!$BF$13</f>
        <v>0.83333333333333337</v>
      </c>
      <c r="R6" s="304">
        <f t="shared" ref="R6:R22" si="2">IF(F6="","",IF(F6&lt;N6,N6,IF(F6&gt;=P6,"",F6)))</f>
        <v>0.29166666666666669</v>
      </c>
      <c r="S6" s="285" t="s">
        <v>14</v>
      </c>
      <c r="T6" s="304">
        <f t="shared" ref="T6:T22" si="3">IF(H6="","",IF(H6&gt;F6,IF(H6&lt;P6,H6,P6),P6))</f>
        <v>0.66666666666666663</v>
      </c>
      <c r="U6" s="305" t="s">
        <v>60</v>
      </c>
      <c r="V6" s="297">
        <v>4.1666666666666664e-002</v>
      </c>
      <c r="W6" s="284" t="s">
        <v>8</v>
      </c>
      <c r="X6" s="296">
        <f t="shared" ref="X6:X22" si="4">IF(R6="","",IF((T6+IF(R6&gt;T6,1,0)-R6-V6)*24=0,"",(T6+IF(R6&gt;T6,1,0)-R6-V6)*24))</f>
        <v>7.9999999999999982</v>
      </c>
      <c r="Z6" s="296" t="str">
        <f t="shared" ref="Z6:Z22" si="5">IF(X6="",L6,IF(OR(L6-X6=0,L6-X6&lt;0),"-",L6-X6))</f>
        <v>-</v>
      </c>
      <c r="AB6" s="308"/>
    </row>
    <row r="7" spans="2:28">
      <c r="B7" s="289">
        <v>2</v>
      </c>
      <c r="C7" s="290" t="s">
        <v>42</v>
      </c>
      <c r="D7" s="294" t="str">
        <f t="shared" si="0"/>
        <v>b</v>
      </c>
      <c r="E7" s="289" t="s">
        <v>30</v>
      </c>
      <c r="F7" s="297">
        <v>0.45833333333333331</v>
      </c>
      <c r="G7" s="289" t="s">
        <v>14</v>
      </c>
      <c r="H7" s="297">
        <v>0.83333333333333337</v>
      </c>
      <c r="I7" s="300" t="s">
        <v>60</v>
      </c>
      <c r="J7" s="297">
        <v>4.1666666666666664e-002</v>
      </c>
      <c r="K7" s="301" t="s">
        <v>8</v>
      </c>
      <c r="L7" s="296">
        <f t="shared" si="1"/>
        <v>8</v>
      </c>
      <c r="N7" s="302">
        <f>'【記載例】看多機'!$BB$13</f>
        <v>0.29166666666666669</v>
      </c>
      <c r="O7" s="285" t="s">
        <v>14</v>
      </c>
      <c r="P7" s="302">
        <f>'【記載例】看多機'!$BF$13</f>
        <v>0.83333333333333337</v>
      </c>
      <c r="R7" s="304">
        <f t="shared" si="2"/>
        <v>0.45833333333333331</v>
      </c>
      <c r="S7" s="285" t="s">
        <v>14</v>
      </c>
      <c r="T7" s="304">
        <f t="shared" si="3"/>
        <v>0.83333333333333337</v>
      </c>
      <c r="U7" s="305" t="s">
        <v>60</v>
      </c>
      <c r="V7" s="297">
        <v>4.1666666666666664e-002</v>
      </c>
      <c r="W7" s="284" t="s">
        <v>8</v>
      </c>
      <c r="X7" s="296">
        <f t="shared" si="4"/>
        <v>8</v>
      </c>
      <c r="Z7" s="296" t="str">
        <f t="shared" si="5"/>
        <v>-</v>
      </c>
      <c r="AB7" s="308"/>
    </row>
    <row r="8" spans="2:28">
      <c r="B8" s="289">
        <v>3</v>
      </c>
      <c r="C8" s="290" t="s">
        <v>63</v>
      </c>
      <c r="D8" s="294" t="str">
        <f t="shared" si="0"/>
        <v>c</v>
      </c>
      <c r="E8" s="289" t="s">
        <v>30</v>
      </c>
      <c r="F8" s="297">
        <v>0.375</v>
      </c>
      <c r="G8" s="289" t="s">
        <v>14</v>
      </c>
      <c r="H8" s="297">
        <v>0.75</v>
      </c>
      <c r="I8" s="300" t="s">
        <v>60</v>
      </c>
      <c r="J8" s="297">
        <v>4.1666666666666664e-002</v>
      </c>
      <c r="K8" s="301" t="s">
        <v>8</v>
      </c>
      <c r="L8" s="296">
        <f t="shared" si="1"/>
        <v>8</v>
      </c>
      <c r="N8" s="302">
        <f>'【記載例】看多機'!$BB$13</f>
        <v>0.29166666666666669</v>
      </c>
      <c r="O8" s="285" t="s">
        <v>14</v>
      </c>
      <c r="P8" s="302">
        <f>'【記載例】看多機'!$BF$13</f>
        <v>0.83333333333333337</v>
      </c>
      <c r="R8" s="304">
        <f t="shared" si="2"/>
        <v>0.375</v>
      </c>
      <c r="S8" s="285" t="s">
        <v>14</v>
      </c>
      <c r="T8" s="304">
        <f t="shared" si="3"/>
        <v>0.75</v>
      </c>
      <c r="U8" s="305" t="s">
        <v>60</v>
      </c>
      <c r="V8" s="297">
        <v>4.1666666666666664e-002</v>
      </c>
      <c r="W8" s="284" t="s">
        <v>8</v>
      </c>
      <c r="X8" s="296">
        <f t="shared" si="4"/>
        <v>8</v>
      </c>
      <c r="Z8" s="296" t="str">
        <f t="shared" si="5"/>
        <v>-</v>
      </c>
      <c r="AB8" s="308"/>
    </row>
    <row r="9" spans="2:28">
      <c r="B9" s="289">
        <v>4</v>
      </c>
      <c r="C9" s="290" t="s">
        <v>66</v>
      </c>
      <c r="D9" s="294" t="str">
        <f t="shared" si="0"/>
        <v>d</v>
      </c>
      <c r="E9" s="289" t="s">
        <v>30</v>
      </c>
      <c r="F9" s="297">
        <v>0.35416666666666669</v>
      </c>
      <c r="G9" s="289" t="s">
        <v>14</v>
      </c>
      <c r="H9" s="297">
        <v>0.72916666666666663</v>
      </c>
      <c r="I9" s="300" t="s">
        <v>60</v>
      </c>
      <c r="J9" s="297">
        <v>4.1666666666666664e-002</v>
      </c>
      <c r="K9" s="301" t="s">
        <v>8</v>
      </c>
      <c r="L9" s="296">
        <f t="shared" si="1"/>
        <v>7.9999999999999982</v>
      </c>
      <c r="N9" s="302">
        <f>'【記載例】看多機'!$BB$13</f>
        <v>0.29166666666666669</v>
      </c>
      <c r="O9" s="285" t="s">
        <v>14</v>
      </c>
      <c r="P9" s="302">
        <f>'【記載例】看多機'!$BF$13</f>
        <v>0.83333333333333337</v>
      </c>
      <c r="R9" s="304">
        <f t="shared" si="2"/>
        <v>0.35416666666666669</v>
      </c>
      <c r="S9" s="285" t="s">
        <v>14</v>
      </c>
      <c r="T9" s="304">
        <f t="shared" si="3"/>
        <v>0.72916666666666663</v>
      </c>
      <c r="U9" s="305" t="s">
        <v>60</v>
      </c>
      <c r="V9" s="297">
        <v>4.1666666666666664e-002</v>
      </c>
      <c r="W9" s="284" t="s">
        <v>8</v>
      </c>
      <c r="X9" s="296">
        <f t="shared" si="4"/>
        <v>7.9999999999999982</v>
      </c>
      <c r="Z9" s="296" t="str">
        <f t="shared" si="5"/>
        <v>-</v>
      </c>
      <c r="AB9" s="308"/>
    </row>
    <row r="10" spans="2:28">
      <c r="B10" s="289">
        <v>5</v>
      </c>
      <c r="C10" s="290" t="s">
        <v>67</v>
      </c>
      <c r="D10" s="294" t="str">
        <f t="shared" si="0"/>
        <v>e</v>
      </c>
      <c r="E10" s="289" t="s">
        <v>30</v>
      </c>
      <c r="F10" s="297">
        <v>0.375</v>
      </c>
      <c r="G10" s="289" t="s">
        <v>14</v>
      </c>
      <c r="H10" s="297">
        <v>0.625</v>
      </c>
      <c r="I10" s="300" t="s">
        <v>60</v>
      </c>
      <c r="J10" s="297">
        <v>0</v>
      </c>
      <c r="K10" s="301" t="s">
        <v>8</v>
      </c>
      <c r="L10" s="296">
        <f t="shared" si="1"/>
        <v>6</v>
      </c>
      <c r="N10" s="302">
        <f>'【記載例】看多機'!$BB$13</f>
        <v>0.29166666666666669</v>
      </c>
      <c r="O10" s="285" t="s">
        <v>14</v>
      </c>
      <c r="P10" s="302">
        <f>'【記載例】看多機'!$BF$13</f>
        <v>0.83333333333333337</v>
      </c>
      <c r="R10" s="304">
        <f t="shared" si="2"/>
        <v>0.375</v>
      </c>
      <c r="S10" s="285" t="s">
        <v>14</v>
      </c>
      <c r="T10" s="304">
        <f t="shared" si="3"/>
        <v>0.625</v>
      </c>
      <c r="U10" s="305" t="s">
        <v>60</v>
      </c>
      <c r="V10" s="297">
        <v>0</v>
      </c>
      <c r="W10" s="284" t="s">
        <v>8</v>
      </c>
      <c r="X10" s="296">
        <f t="shared" si="4"/>
        <v>6</v>
      </c>
      <c r="Z10" s="296" t="str">
        <f t="shared" si="5"/>
        <v>-</v>
      </c>
      <c r="AB10" s="308"/>
    </row>
    <row r="11" spans="2:28">
      <c r="B11" s="289">
        <v>6</v>
      </c>
      <c r="C11" s="290" t="s">
        <v>49</v>
      </c>
      <c r="D11" s="294" t="str">
        <f t="shared" si="0"/>
        <v>f</v>
      </c>
      <c r="E11" s="289" t="s">
        <v>30</v>
      </c>
      <c r="F11" s="297">
        <v>0.41666666666666669</v>
      </c>
      <c r="G11" s="289" t="s">
        <v>14</v>
      </c>
      <c r="H11" s="297">
        <v>0.66666666666666663</v>
      </c>
      <c r="I11" s="300" t="s">
        <v>60</v>
      </c>
      <c r="J11" s="297">
        <v>0</v>
      </c>
      <c r="K11" s="301" t="s">
        <v>8</v>
      </c>
      <c r="L11" s="296">
        <f t="shared" si="1"/>
        <v>5.9999999999999982</v>
      </c>
      <c r="N11" s="302">
        <f>'【記載例】看多機'!$BB$13</f>
        <v>0.29166666666666669</v>
      </c>
      <c r="O11" s="285" t="s">
        <v>14</v>
      </c>
      <c r="P11" s="302">
        <f>'【記載例】看多機'!$BF$13</f>
        <v>0.83333333333333337</v>
      </c>
      <c r="R11" s="304">
        <f t="shared" si="2"/>
        <v>0.41666666666666669</v>
      </c>
      <c r="S11" s="285" t="s">
        <v>14</v>
      </c>
      <c r="T11" s="304">
        <f t="shared" si="3"/>
        <v>0.66666666666666663</v>
      </c>
      <c r="U11" s="305" t="s">
        <v>60</v>
      </c>
      <c r="V11" s="297">
        <v>0</v>
      </c>
      <c r="W11" s="284" t="s">
        <v>8</v>
      </c>
      <c r="X11" s="296">
        <f t="shared" si="4"/>
        <v>5.9999999999999982</v>
      </c>
      <c r="Z11" s="296" t="str">
        <f t="shared" si="5"/>
        <v>-</v>
      </c>
      <c r="AB11" s="308"/>
    </row>
    <row r="12" spans="2:28">
      <c r="B12" s="289">
        <v>7</v>
      </c>
      <c r="C12" s="290" t="s">
        <v>68</v>
      </c>
      <c r="D12" s="294" t="str">
        <f t="shared" si="0"/>
        <v>g</v>
      </c>
      <c r="E12" s="289" t="s">
        <v>30</v>
      </c>
      <c r="F12" s="297">
        <v>0.29166666666666669</v>
      </c>
      <c r="G12" s="289" t="s">
        <v>14</v>
      </c>
      <c r="H12" s="297">
        <v>0.39583333333333331</v>
      </c>
      <c r="I12" s="300" t="s">
        <v>60</v>
      </c>
      <c r="J12" s="297">
        <v>0</v>
      </c>
      <c r="K12" s="301" t="s">
        <v>8</v>
      </c>
      <c r="L12" s="296">
        <f t="shared" si="1"/>
        <v>2.4999999999999991</v>
      </c>
      <c r="N12" s="302">
        <f>'【記載例】看多機'!$BB$13</f>
        <v>0.29166666666666669</v>
      </c>
      <c r="O12" s="285" t="s">
        <v>14</v>
      </c>
      <c r="P12" s="302">
        <f>'【記載例】看多機'!$BF$13</f>
        <v>0.83333333333333337</v>
      </c>
      <c r="R12" s="304">
        <f t="shared" si="2"/>
        <v>0.29166666666666669</v>
      </c>
      <c r="S12" s="285" t="s">
        <v>14</v>
      </c>
      <c r="T12" s="304">
        <f t="shared" si="3"/>
        <v>0.39583333333333331</v>
      </c>
      <c r="U12" s="305" t="s">
        <v>60</v>
      </c>
      <c r="V12" s="297">
        <v>0</v>
      </c>
      <c r="W12" s="284" t="s">
        <v>8</v>
      </c>
      <c r="X12" s="296">
        <f t="shared" si="4"/>
        <v>2.4999999999999991</v>
      </c>
      <c r="Z12" s="296" t="str">
        <f t="shared" si="5"/>
        <v>-</v>
      </c>
      <c r="AB12" s="308"/>
    </row>
    <row r="13" spans="2:28">
      <c r="B13" s="289">
        <v>8</v>
      </c>
      <c r="C13" s="290" t="s">
        <v>62</v>
      </c>
      <c r="D13" s="294" t="str">
        <f t="shared" si="0"/>
        <v>h</v>
      </c>
      <c r="E13" s="289" t="s">
        <v>30</v>
      </c>
      <c r="F13" s="297">
        <v>0.66666666666666663</v>
      </c>
      <c r="G13" s="289" t="s">
        <v>14</v>
      </c>
      <c r="H13" s="297">
        <v>0.83333333333333337</v>
      </c>
      <c r="I13" s="300" t="s">
        <v>60</v>
      </c>
      <c r="J13" s="297">
        <v>0</v>
      </c>
      <c r="K13" s="301" t="s">
        <v>8</v>
      </c>
      <c r="L13" s="296">
        <f t="shared" si="1"/>
        <v>4.0000000000000018</v>
      </c>
      <c r="N13" s="302">
        <f>'【記載例】看多機'!$BB$13</f>
        <v>0.29166666666666669</v>
      </c>
      <c r="O13" s="285" t="s">
        <v>14</v>
      </c>
      <c r="P13" s="302">
        <f>'【記載例】看多機'!$BF$13</f>
        <v>0.83333333333333337</v>
      </c>
      <c r="R13" s="304">
        <f t="shared" si="2"/>
        <v>0.66666666666666663</v>
      </c>
      <c r="S13" s="285" t="s">
        <v>14</v>
      </c>
      <c r="T13" s="304">
        <f t="shared" si="3"/>
        <v>0.83333333333333337</v>
      </c>
      <c r="U13" s="305" t="s">
        <v>60</v>
      </c>
      <c r="V13" s="297">
        <v>0</v>
      </c>
      <c r="W13" s="284" t="s">
        <v>8</v>
      </c>
      <c r="X13" s="296">
        <f t="shared" si="4"/>
        <v>4.0000000000000018</v>
      </c>
      <c r="Z13" s="296" t="str">
        <f t="shared" si="5"/>
        <v>-</v>
      </c>
      <c r="AB13" s="308"/>
    </row>
    <row r="14" spans="2:28">
      <c r="B14" s="289">
        <v>9</v>
      </c>
      <c r="C14" s="290" t="s">
        <v>56</v>
      </c>
      <c r="D14" s="294" t="str">
        <f t="shared" si="0"/>
        <v>i</v>
      </c>
      <c r="E14" s="289" t="s">
        <v>30</v>
      </c>
      <c r="F14" s="297">
        <v>0.70833333333333337</v>
      </c>
      <c r="G14" s="289" t="s">
        <v>14</v>
      </c>
      <c r="H14" s="297">
        <v>1</v>
      </c>
      <c r="I14" s="300" t="s">
        <v>60</v>
      </c>
      <c r="J14" s="297">
        <v>0</v>
      </c>
      <c r="K14" s="301" t="s">
        <v>8</v>
      </c>
      <c r="L14" s="296">
        <f t="shared" si="1"/>
        <v>6.9999999999999991</v>
      </c>
      <c r="N14" s="302">
        <f>'【記載例】看多機'!$BB$13</f>
        <v>0.29166666666666669</v>
      </c>
      <c r="O14" s="285" t="s">
        <v>14</v>
      </c>
      <c r="P14" s="302">
        <f>'【記載例】看多機'!$BF$13</f>
        <v>0.83333333333333337</v>
      </c>
      <c r="R14" s="304">
        <f t="shared" si="2"/>
        <v>0.70833333333333337</v>
      </c>
      <c r="S14" s="285" t="s">
        <v>14</v>
      </c>
      <c r="T14" s="304">
        <f t="shared" si="3"/>
        <v>0.83333333333333337</v>
      </c>
      <c r="U14" s="305" t="s">
        <v>60</v>
      </c>
      <c r="V14" s="297">
        <v>0</v>
      </c>
      <c r="W14" s="284" t="s">
        <v>8</v>
      </c>
      <c r="X14" s="296">
        <f t="shared" si="4"/>
        <v>3</v>
      </c>
      <c r="Z14" s="296">
        <f t="shared" si="5"/>
        <v>3.9999999999999991</v>
      </c>
      <c r="AB14" s="308" t="s">
        <v>198</v>
      </c>
    </row>
    <row r="15" spans="2:28">
      <c r="B15" s="289">
        <v>10</v>
      </c>
      <c r="C15" s="290" t="s">
        <v>44</v>
      </c>
      <c r="D15" s="294" t="str">
        <f t="shared" si="0"/>
        <v>j</v>
      </c>
      <c r="E15" s="289" t="s">
        <v>30</v>
      </c>
      <c r="F15" s="297">
        <v>0</v>
      </c>
      <c r="G15" s="289" t="s">
        <v>14</v>
      </c>
      <c r="H15" s="297">
        <v>0.41666666666666669</v>
      </c>
      <c r="I15" s="300" t="s">
        <v>60</v>
      </c>
      <c r="J15" s="297">
        <v>4.1666666666666664e-002</v>
      </c>
      <c r="K15" s="301" t="s">
        <v>8</v>
      </c>
      <c r="L15" s="296">
        <f t="shared" si="1"/>
        <v>9</v>
      </c>
      <c r="N15" s="302">
        <f>'【記載例】看多機'!$BB$13</f>
        <v>0.29166666666666669</v>
      </c>
      <c r="O15" s="285" t="s">
        <v>14</v>
      </c>
      <c r="P15" s="302">
        <f>'【記載例】看多機'!$BF$13</f>
        <v>0.83333333333333337</v>
      </c>
      <c r="R15" s="304">
        <f t="shared" si="2"/>
        <v>0.29166666666666669</v>
      </c>
      <c r="S15" s="285" t="s">
        <v>14</v>
      </c>
      <c r="T15" s="304">
        <f t="shared" si="3"/>
        <v>0.41666666666666669</v>
      </c>
      <c r="U15" s="305" t="s">
        <v>60</v>
      </c>
      <c r="V15" s="297">
        <v>0</v>
      </c>
      <c r="W15" s="284" t="s">
        <v>8</v>
      </c>
      <c r="X15" s="296">
        <f t="shared" si="4"/>
        <v>3</v>
      </c>
      <c r="Z15" s="296">
        <f t="shared" si="5"/>
        <v>6</v>
      </c>
      <c r="AB15" s="308" t="s">
        <v>199</v>
      </c>
    </row>
    <row r="16" spans="2:28">
      <c r="B16" s="289">
        <v>11</v>
      </c>
      <c r="C16" s="290" t="s">
        <v>69</v>
      </c>
      <c r="D16" s="294" t="str">
        <f t="shared" si="0"/>
        <v>k</v>
      </c>
      <c r="E16" s="289" t="s">
        <v>30</v>
      </c>
      <c r="F16" s="297"/>
      <c r="G16" s="289" t="s">
        <v>14</v>
      </c>
      <c r="H16" s="297"/>
      <c r="I16" s="300" t="s">
        <v>60</v>
      </c>
      <c r="J16" s="297">
        <v>0</v>
      </c>
      <c r="K16" s="301" t="s">
        <v>8</v>
      </c>
      <c r="L16" s="296" t="str">
        <f t="shared" si="1"/>
        <v/>
      </c>
      <c r="N16" s="302">
        <f>'【記載例】看多機'!$BB$13</f>
        <v>0.29166666666666669</v>
      </c>
      <c r="O16" s="285" t="s">
        <v>14</v>
      </c>
      <c r="P16" s="302">
        <f>'【記載例】看多機'!$BF$13</f>
        <v>0.83333333333333337</v>
      </c>
      <c r="R16" s="304" t="str">
        <f t="shared" si="2"/>
        <v/>
      </c>
      <c r="S16" s="285" t="s">
        <v>14</v>
      </c>
      <c r="T16" s="304" t="str">
        <f t="shared" si="3"/>
        <v/>
      </c>
      <c r="U16" s="305" t="s">
        <v>60</v>
      </c>
      <c r="V16" s="297">
        <v>0</v>
      </c>
      <c r="W16" s="284" t="s">
        <v>8</v>
      </c>
      <c r="X16" s="296" t="str">
        <f t="shared" si="4"/>
        <v/>
      </c>
      <c r="Z16" s="296" t="str">
        <f t="shared" si="5"/>
        <v/>
      </c>
      <c r="AB16" s="308"/>
    </row>
    <row r="17" spans="2:28">
      <c r="B17" s="289">
        <v>12</v>
      </c>
      <c r="C17" s="290" t="s">
        <v>71</v>
      </c>
      <c r="D17" s="294" t="str">
        <f t="shared" si="0"/>
        <v>l</v>
      </c>
      <c r="E17" s="289" t="s">
        <v>30</v>
      </c>
      <c r="F17" s="297"/>
      <c r="G17" s="289" t="s">
        <v>14</v>
      </c>
      <c r="H17" s="297"/>
      <c r="I17" s="300" t="s">
        <v>60</v>
      </c>
      <c r="J17" s="297">
        <v>0</v>
      </c>
      <c r="K17" s="301" t="s">
        <v>8</v>
      </c>
      <c r="L17" s="296" t="str">
        <f t="shared" si="1"/>
        <v/>
      </c>
      <c r="N17" s="302">
        <f>'【記載例】看多機'!$BB$13</f>
        <v>0.29166666666666669</v>
      </c>
      <c r="O17" s="285" t="s">
        <v>14</v>
      </c>
      <c r="P17" s="302">
        <f>'【記載例】看多機'!$BF$13</f>
        <v>0.83333333333333337</v>
      </c>
      <c r="R17" s="304" t="str">
        <f t="shared" si="2"/>
        <v/>
      </c>
      <c r="S17" s="285" t="s">
        <v>14</v>
      </c>
      <c r="T17" s="304" t="str">
        <f t="shared" si="3"/>
        <v/>
      </c>
      <c r="U17" s="305" t="s">
        <v>60</v>
      </c>
      <c r="V17" s="297">
        <v>0</v>
      </c>
      <c r="W17" s="284" t="s">
        <v>8</v>
      </c>
      <c r="X17" s="296" t="str">
        <f t="shared" si="4"/>
        <v/>
      </c>
      <c r="Z17" s="296" t="str">
        <f t="shared" si="5"/>
        <v/>
      </c>
      <c r="AB17" s="308"/>
    </row>
    <row r="18" spans="2:28">
      <c r="B18" s="289">
        <v>13</v>
      </c>
      <c r="C18" s="290" t="s">
        <v>9</v>
      </c>
      <c r="D18" s="294" t="str">
        <f t="shared" si="0"/>
        <v>m</v>
      </c>
      <c r="E18" s="289" t="s">
        <v>30</v>
      </c>
      <c r="F18" s="297"/>
      <c r="G18" s="289" t="s">
        <v>14</v>
      </c>
      <c r="H18" s="297"/>
      <c r="I18" s="300" t="s">
        <v>60</v>
      </c>
      <c r="J18" s="297">
        <v>0</v>
      </c>
      <c r="K18" s="301" t="s">
        <v>8</v>
      </c>
      <c r="L18" s="296" t="str">
        <f t="shared" si="1"/>
        <v/>
      </c>
      <c r="N18" s="302">
        <f>'【記載例】看多機'!$BB$13</f>
        <v>0.29166666666666669</v>
      </c>
      <c r="O18" s="285" t="s">
        <v>14</v>
      </c>
      <c r="P18" s="302">
        <f>'【記載例】看多機'!$BF$13</f>
        <v>0.83333333333333337</v>
      </c>
      <c r="R18" s="304" t="str">
        <f t="shared" si="2"/>
        <v/>
      </c>
      <c r="S18" s="285" t="s">
        <v>14</v>
      </c>
      <c r="T18" s="304" t="str">
        <f t="shared" si="3"/>
        <v/>
      </c>
      <c r="U18" s="305" t="s">
        <v>60</v>
      </c>
      <c r="V18" s="297">
        <v>0</v>
      </c>
      <c r="W18" s="284" t="s">
        <v>8</v>
      </c>
      <c r="X18" s="296" t="str">
        <f t="shared" si="4"/>
        <v/>
      </c>
      <c r="Z18" s="296" t="str">
        <f t="shared" si="5"/>
        <v/>
      </c>
      <c r="AB18" s="308"/>
    </row>
    <row r="19" spans="2:28">
      <c r="B19" s="289">
        <v>14</v>
      </c>
      <c r="C19" s="290" t="s">
        <v>18</v>
      </c>
      <c r="D19" s="294" t="str">
        <f t="shared" si="0"/>
        <v>n</v>
      </c>
      <c r="E19" s="289" t="s">
        <v>30</v>
      </c>
      <c r="F19" s="297"/>
      <c r="G19" s="289" t="s">
        <v>14</v>
      </c>
      <c r="H19" s="297"/>
      <c r="I19" s="300" t="s">
        <v>60</v>
      </c>
      <c r="J19" s="297">
        <v>0</v>
      </c>
      <c r="K19" s="301" t="s">
        <v>8</v>
      </c>
      <c r="L19" s="296" t="str">
        <f t="shared" si="1"/>
        <v/>
      </c>
      <c r="N19" s="302">
        <f>'【記載例】看多機'!$BB$13</f>
        <v>0.29166666666666669</v>
      </c>
      <c r="O19" s="285" t="s">
        <v>14</v>
      </c>
      <c r="P19" s="302">
        <f>'【記載例】看多機'!$BF$13</f>
        <v>0.83333333333333337</v>
      </c>
      <c r="R19" s="304" t="str">
        <f t="shared" si="2"/>
        <v/>
      </c>
      <c r="S19" s="285" t="s">
        <v>14</v>
      </c>
      <c r="T19" s="304" t="str">
        <f t="shared" si="3"/>
        <v/>
      </c>
      <c r="U19" s="305" t="s">
        <v>60</v>
      </c>
      <c r="V19" s="297">
        <v>0</v>
      </c>
      <c r="W19" s="284" t="s">
        <v>8</v>
      </c>
      <c r="X19" s="296" t="str">
        <f t="shared" si="4"/>
        <v/>
      </c>
      <c r="Z19" s="296" t="str">
        <f t="shared" si="5"/>
        <v/>
      </c>
      <c r="AB19" s="308"/>
    </row>
    <row r="20" spans="2:28">
      <c r="B20" s="289">
        <v>15</v>
      </c>
      <c r="C20" s="290" t="s">
        <v>32</v>
      </c>
      <c r="D20" s="294" t="str">
        <f t="shared" si="0"/>
        <v>o</v>
      </c>
      <c r="E20" s="289" t="s">
        <v>30</v>
      </c>
      <c r="F20" s="297"/>
      <c r="G20" s="289" t="s">
        <v>14</v>
      </c>
      <c r="H20" s="297"/>
      <c r="I20" s="300" t="s">
        <v>60</v>
      </c>
      <c r="J20" s="297">
        <v>0</v>
      </c>
      <c r="K20" s="301" t="s">
        <v>8</v>
      </c>
      <c r="L20" s="296" t="str">
        <f t="shared" si="1"/>
        <v/>
      </c>
      <c r="N20" s="302">
        <f>'【記載例】看多機'!$BB$13</f>
        <v>0.29166666666666669</v>
      </c>
      <c r="O20" s="285" t="s">
        <v>14</v>
      </c>
      <c r="P20" s="302">
        <f>'【記載例】看多機'!$BF$13</f>
        <v>0.83333333333333337</v>
      </c>
      <c r="R20" s="304" t="str">
        <f t="shared" si="2"/>
        <v/>
      </c>
      <c r="S20" s="285" t="s">
        <v>14</v>
      </c>
      <c r="T20" s="304" t="str">
        <f t="shared" si="3"/>
        <v/>
      </c>
      <c r="U20" s="305" t="s">
        <v>60</v>
      </c>
      <c r="V20" s="297">
        <v>0</v>
      </c>
      <c r="W20" s="284" t="s">
        <v>8</v>
      </c>
      <c r="X20" s="296" t="str">
        <f t="shared" si="4"/>
        <v/>
      </c>
      <c r="Z20" s="296" t="str">
        <f t="shared" si="5"/>
        <v/>
      </c>
      <c r="AB20" s="308"/>
    </row>
    <row r="21" spans="2:28">
      <c r="B21" s="289">
        <v>16</v>
      </c>
      <c r="C21" s="290" t="s">
        <v>25</v>
      </c>
      <c r="D21" s="294" t="str">
        <f t="shared" si="0"/>
        <v>p</v>
      </c>
      <c r="E21" s="289" t="s">
        <v>30</v>
      </c>
      <c r="F21" s="297"/>
      <c r="G21" s="289" t="s">
        <v>14</v>
      </c>
      <c r="H21" s="297"/>
      <c r="I21" s="300" t="s">
        <v>60</v>
      </c>
      <c r="J21" s="297">
        <v>0</v>
      </c>
      <c r="K21" s="301" t="s">
        <v>8</v>
      </c>
      <c r="L21" s="296" t="str">
        <f t="shared" si="1"/>
        <v/>
      </c>
      <c r="N21" s="302">
        <f>'【記載例】看多機'!$BB$13</f>
        <v>0.29166666666666669</v>
      </c>
      <c r="O21" s="285" t="s">
        <v>14</v>
      </c>
      <c r="P21" s="302">
        <f>'【記載例】看多機'!$BF$13</f>
        <v>0.83333333333333337</v>
      </c>
      <c r="R21" s="304" t="str">
        <f t="shared" si="2"/>
        <v/>
      </c>
      <c r="S21" s="285" t="s">
        <v>14</v>
      </c>
      <c r="T21" s="304" t="str">
        <f t="shared" si="3"/>
        <v/>
      </c>
      <c r="U21" s="305" t="s">
        <v>60</v>
      </c>
      <c r="V21" s="297">
        <v>0</v>
      </c>
      <c r="W21" s="284" t="s">
        <v>8</v>
      </c>
      <c r="X21" s="296" t="str">
        <f t="shared" si="4"/>
        <v/>
      </c>
      <c r="Z21" s="296" t="str">
        <f t="shared" si="5"/>
        <v/>
      </c>
      <c r="AB21" s="308"/>
    </row>
    <row r="22" spans="2:28">
      <c r="B22" s="289">
        <v>17</v>
      </c>
      <c r="C22" s="290" t="s">
        <v>72</v>
      </c>
      <c r="D22" s="294" t="str">
        <f t="shared" si="0"/>
        <v>q</v>
      </c>
      <c r="E22" s="289" t="s">
        <v>30</v>
      </c>
      <c r="F22" s="297"/>
      <c r="G22" s="289" t="s">
        <v>14</v>
      </c>
      <c r="H22" s="297"/>
      <c r="I22" s="300" t="s">
        <v>60</v>
      </c>
      <c r="J22" s="297">
        <v>0</v>
      </c>
      <c r="K22" s="301" t="s">
        <v>8</v>
      </c>
      <c r="L22" s="296" t="str">
        <f t="shared" si="1"/>
        <v/>
      </c>
      <c r="N22" s="302">
        <f>'【記載例】看多機'!$BB$13</f>
        <v>0.29166666666666669</v>
      </c>
      <c r="O22" s="285" t="s">
        <v>14</v>
      </c>
      <c r="P22" s="302">
        <f>'【記載例】看多機'!$BF$13</f>
        <v>0.83333333333333337</v>
      </c>
      <c r="R22" s="304" t="str">
        <f t="shared" si="2"/>
        <v/>
      </c>
      <c r="S22" s="285" t="s">
        <v>14</v>
      </c>
      <c r="T22" s="304" t="str">
        <f t="shared" si="3"/>
        <v/>
      </c>
      <c r="U22" s="305" t="s">
        <v>60</v>
      </c>
      <c r="V22" s="297">
        <v>0</v>
      </c>
      <c r="W22" s="284" t="s">
        <v>8</v>
      </c>
      <c r="X22" s="296" t="str">
        <f t="shared" si="4"/>
        <v/>
      </c>
      <c r="Z22" s="296" t="str">
        <f t="shared" si="5"/>
        <v/>
      </c>
      <c r="AB22" s="308"/>
    </row>
    <row r="23" spans="2:28">
      <c r="B23" s="289">
        <v>18</v>
      </c>
      <c r="C23" s="290" t="s">
        <v>65</v>
      </c>
      <c r="D23" s="294" t="str">
        <f t="shared" si="0"/>
        <v>r</v>
      </c>
      <c r="E23" s="289" t="s">
        <v>30</v>
      </c>
      <c r="F23" s="298"/>
      <c r="G23" s="289" t="s">
        <v>14</v>
      </c>
      <c r="H23" s="298"/>
      <c r="I23" s="300" t="s">
        <v>60</v>
      </c>
      <c r="J23" s="298"/>
      <c r="K23" s="301" t="s">
        <v>8</v>
      </c>
      <c r="L23" s="290">
        <v>1</v>
      </c>
      <c r="N23" s="303"/>
      <c r="O23" s="289" t="s">
        <v>14</v>
      </c>
      <c r="P23" s="303"/>
      <c r="Q23" s="301"/>
      <c r="R23" s="303"/>
      <c r="S23" s="289" t="s">
        <v>14</v>
      </c>
      <c r="T23" s="303"/>
      <c r="U23" s="300" t="s">
        <v>60</v>
      </c>
      <c r="V23" s="298"/>
      <c r="W23" s="301" t="s">
        <v>8</v>
      </c>
      <c r="X23" s="290">
        <v>1</v>
      </c>
      <c r="Y23" s="301"/>
      <c r="Z23" s="290" t="s">
        <v>59</v>
      </c>
      <c r="AB23" s="308"/>
    </row>
    <row r="24" spans="2:28">
      <c r="B24" s="289">
        <v>19</v>
      </c>
      <c r="C24" s="290" t="s">
        <v>73</v>
      </c>
      <c r="D24" s="294" t="str">
        <f t="shared" si="0"/>
        <v>s</v>
      </c>
      <c r="E24" s="289" t="s">
        <v>30</v>
      </c>
      <c r="F24" s="298"/>
      <c r="G24" s="289" t="s">
        <v>14</v>
      </c>
      <c r="H24" s="298"/>
      <c r="I24" s="300" t="s">
        <v>60</v>
      </c>
      <c r="J24" s="298"/>
      <c r="K24" s="301" t="s">
        <v>8</v>
      </c>
      <c r="L24" s="290">
        <v>2</v>
      </c>
      <c r="N24" s="303"/>
      <c r="O24" s="289" t="s">
        <v>14</v>
      </c>
      <c r="P24" s="303"/>
      <c r="Q24" s="301"/>
      <c r="R24" s="303"/>
      <c r="S24" s="289" t="s">
        <v>14</v>
      </c>
      <c r="T24" s="303"/>
      <c r="U24" s="300" t="s">
        <v>60</v>
      </c>
      <c r="V24" s="298"/>
      <c r="W24" s="301" t="s">
        <v>8</v>
      </c>
      <c r="X24" s="290">
        <v>2</v>
      </c>
      <c r="Y24" s="301"/>
      <c r="Z24" s="290" t="s">
        <v>59</v>
      </c>
      <c r="AB24" s="308"/>
    </row>
    <row r="25" spans="2:28">
      <c r="B25" s="289">
        <v>20</v>
      </c>
      <c r="C25" s="290" t="s">
        <v>19</v>
      </c>
      <c r="D25" s="294" t="str">
        <f t="shared" si="0"/>
        <v>t</v>
      </c>
      <c r="E25" s="289" t="s">
        <v>30</v>
      </c>
      <c r="F25" s="298"/>
      <c r="G25" s="289" t="s">
        <v>14</v>
      </c>
      <c r="H25" s="298"/>
      <c r="I25" s="300" t="s">
        <v>60</v>
      </c>
      <c r="J25" s="298"/>
      <c r="K25" s="301" t="s">
        <v>8</v>
      </c>
      <c r="L25" s="290">
        <v>3</v>
      </c>
      <c r="N25" s="303"/>
      <c r="O25" s="289" t="s">
        <v>14</v>
      </c>
      <c r="P25" s="303"/>
      <c r="Q25" s="301"/>
      <c r="R25" s="303"/>
      <c r="S25" s="289" t="s">
        <v>14</v>
      </c>
      <c r="T25" s="303"/>
      <c r="U25" s="300" t="s">
        <v>60</v>
      </c>
      <c r="V25" s="298"/>
      <c r="W25" s="301" t="s">
        <v>8</v>
      </c>
      <c r="X25" s="290">
        <v>3</v>
      </c>
      <c r="Y25" s="301"/>
      <c r="Z25" s="290" t="s">
        <v>59</v>
      </c>
      <c r="AB25" s="308"/>
    </row>
    <row r="26" spans="2:28">
      <c r="B26" s="289">
        <v>21</v>
      </c>
      <c r="C26" s="290" t="s">
        <v>74</v>
      </c>
      <c r="D26" s="294" t="str">
        <f t="shared" si="0"/>
        <v>u</v>
      </c>
      <c r="E26" s="289" t="s">
        <v>30</v>
      </c>
      <c r="F26" s="298"/>
      <c r="G26" s="289" t="s">
        <v>14</v>
      </c>
      <c r="H26" s="298"/>
      <c r="I26" s="300" t="s">
        <v>60</v>
      </c>
      <c r="J26" s="298"/>
      <c r="K26" s="301" t="s">
        <v>8</v>
      </c>
      <c r="L26" s="290">
        <v>4</v>
      </c>
      <c r="N26" s="303"/>
      <c r="O26" s="289" t="s">
        <v>14</v>
      </c>
      <c r="P26" s="303"/>
      <c r="Q26" s="301"/>
      <c r="R26" s="303"/>
      <c r="S26" s="289" t="s">
        <v>14</v>
      </c>
      <c r="T26" s="303"/>
      <c r="U26" s="300" t="s">
        <v>60</v>
      </c>
      <c r="V26" s="298"/>
      <c r="W26" s="301" t="s">
        <v>8</v>
      </c>
      <c r="X26" s="290">
        <v>4</v>
      </c>
      <c r="Y26" s="301"/>
      <c r="Z26" s="290" t="s">
        <v>59</v>
      </c>
      <c r="AB26" s="308"/>
    </row>
    <row r="27" spans="2:28">
      <c r="B27" s="289">
        <v>22</v>
      </c>
      <c r="C27" s="290" t="s">
        <v>75</v>
      </c>
      <c r="D27" s="294" t="str">
        <f t="shared" si="0"/>
        <v>v</v>
      </c>
      <c r="E27" s="289" t="s">
        <v>30</v>
      </c>
      <c r="F27" s="298"/>
      <c r="G27" s="289" t="s">
        <v>14</v>
      </c>
      <c r="H27" s="298"/>
      <c r="I27" s="300" t="s">
        <v>60</v>
      </c>
      <c r="J27" s="298"/>
      <c r="K27" s="301" t="s">
        <v>8</v>
      </c>
      <c r="L27" s="290">
        <v>5</v>
      </c>
      <c r="N27" s="303"/>
      <c r="O27" s="289" t="s">
        <v>14</v>
      </c>
      <c r="P27" s="303"/>
      <c r="Q27" s="301"/>
      <c r="R27" s="303"/>
      <c r="S27" s="289" t="s">
        <v>14</v>
      </c>
      <c r="T27" s="303"/>
      <c r="U27" s="300" t="s">
        <v>60</v>
      </c>
      <c r="V27" s="298"/>
      <c r="W27" s="301" t="s">
        <v>8</v>
      </c>
      <c r="X27" s="290">
        <v>5</v>
      </c>
      <c r="Y27" s="301"/>
      <c r="Z27" s="290" t="s">
        <v>59</v>
      </c>
      <c r="AB27" s="308"/>
    </row>
    <row r="28" spans="2:28">
      <c r="B28" s="289">
        <v>23</v>
      </c>
      <c r="C28" s="290" t="s">
        <v>57</v>
      </c>
      <c r="D28" s="294" t="str">
        <f t="shared" si="0"/>
        <v>w</v>
      </c>
      <c r="E28" s="289" t="s">
        <v>30</v>
      </c>
      <c r="F28" s="298"/>
      <c r="G28" s="289" t="s">
        <v>14</v>
      </c>
      <c r="H28" s="298"/>
      <c r="I28" s="300" t="s">
        <v>60</v>
      </c>
      <c r="J28" s="298"/>
      <c r="K28" s="301" t="s">
        <v>8</v>
      </c>
      <c r="L28" s="290">
        <v>6</v>
      </c>
      <c r="N28" s="303"/>
      <c r="O28" s="289" t="s">
        <v>14</v>
      </c>
      <c r="P28" s="303"/>
      <c r="Q28" s="301"/>
      <c r="R28" s="303"/>
      <c r="S28" s="289" t="s">
        <v>14</v>
      </c>
      <c r="T28" s="303"/>
      <c r="U28" s="300" t="s">
        <v>60</v>
      </c>
      <c r="V28" s="298"/>
      <c r="W28" s="301" t="s">
        <v>8</v>
      </c>
      <c r="X28" s="290">
        <v>6</v>
      </c>
      <c r="Y28" s="301"/>
      <c r="Z28" s="290" t="s">
        <v>59</v>
      </c>
      <c r="AB28" s="308"/>
    </row>
    <row r="29" spans="2:28">
      <c r="B29" s="289">
        <v>24</v>
      </c>
      <c r="C29" s="290" t="s">
        <v>76</v>
      </c>
      <c r="D29" s="294" t="str">
        <f t="shared" si="0"/>
        <v>x</v>
      </c>
      <c r="E29" s="289" t="s">
        <v>30</v>
      </c>
      <c r="F29" s="298"/>
      <c r="G29" s="289" t="s">
        <v>14</v>
      </c>
      <c r="H29" s="298"/>
      <c r="I29" s="300" t="s">
        <v>60</v>
      </c>
      <c r="J29" s="298"/>
      <c r="K29" s="301" t="s">
        <v>8</v>
      </c>
      <c r="L29" s="290">
        <v>7</v>
      </c>
      <c r="N29" s="303"/>
      <c r="O29" s="289" t="s">
        <v>14</v>
      </c>
      <c r="P29" s="303"/>
      <c r="Q29" s="301"/>
      <c r="R29" s="303"/>
      <c r="S29" s="289" t="s">
        <v>14</v>
      </c>
      <c r="T29" s="303"/>
      <c r="U29" s="300" t="s">
        <v>60</v>
      </c>
      <c r="V29" s="298"/>
      <c r="W29" s="301" t="s">
        <v>8</v>
      </c>
      <c r="X29" s="290">
        <v>7</v>
      </c>
      <c r="Y29" s="301"/>
      <c r="Z29" s="290" t="s">
        <v>59</v>
      </c>
      <c r="AB29" s="308"/>
    </row>
    <row r="30" spans="2:28">
      <c r="B30" s="289">
        <v>25</v>
      </c>
      <c r="C30" s="290" t="s">
        <v>77</v>
      </c>
      <c r="D30" s="294" t="str">
        <f t="shared" si="0"/>
        <v>y</v>
      </c>
      <c r="E30" s="289" t="s">
        <v>30</v>
      </c>
      <c r="F30" s="298"/>
      <c r="G30" s="289" t="s">
        <v>14</v>
      </c>
      <c r="H30" s="298"/>
      <c r="I30" s="300" t="s">
        <v>60</v>
      </c>
      <c r="J30" s="298"/>
      <c r="K30" s="301" t="s">
        <v>8</v>
      </c>
      <c r="L30" s="290">
        <v>8</v>
      </c>
      <c r="N30" s="303"/>
      <c r="O30" s="289" t="s">
        <v>14</v>
      </c>
      <c r="P30" s="303"/>
      <c r="Q30" s="301"/>
      <c r="R30" s="303"/>
      <c r="S30" s="289" t="s">
        <v>14</v>
      </c>
      <c r="T30" s="303"/>
      <c r="U30" s="300" t="s">
        <v>60</v>
      </c>
      <c r="V30" s="298"/>
      <c r="W30" s="301" t="s">
        <v>8</v>
      </c>
      <c r="X30" s="290">
        <v>8</v>
      </c>
      <c r="Y30" s="301"/>
      <c r="Z30" s="290" t="s">
        <v>59</v>
      </c>
      <c r="AB30" s="308"/>
    </row>
    <row r="31" spans="2:28">
      <c r="B31" s="289">
        <v>26</v>
      </c>
      <c r="C31" s="290" t="s">
        <v>0</v>
      </c>
      <c r="D31" s="294" t="str">
        <f t="shared" si="0"/>
        <v>z</v>
      </c>
      <c r="E31" s="289" t="s">
        <v>30</v>
      </c>
      <c r="F31" s="298"/>
      <c r="G31" s="289" t="s">
        <v>14</v>
      </c>
      <c r="H31" s="298"/>
      <c r="I31" s="300" t="s">
        <v>60</v>
      </c>
      <c r="J31" s="298"/>
      <c r="K31" s="301" t="s">
        <v>8</v>
      </c>
      <c r="L31" s="290">
        <v>1</v>
      </c>
      <c r="N31" s="303"/>
      <c r="O31" s="289" t="s">
        <v>14</v>
      </c>
      <c r="P31" s="303"/>
      <c r="Q31" s="301"/>
      <c r="R31" s="303"/>
      <c r="S31" s="289" t="s">
        <v>14</v>
      </c>
      <c r="T31" s="303"/>
      <c r="U31" s="300" t="s">
        <v>60</v>
      </c>
      <c r="V31" s="298"/>
      <c r="W31" s="301" t="s">
        <v>8</v>
      </c>
      <c r="X31" s="290" t="s">
        <v>59</v>
      </c>
      <c r="Y31" s="301"/>
      <c r="Z31" s="290">
        <v>1</v>
      </c>
      <c r="AB31" s="308"/>
    </row>
    <row r="32" spans="2:28">
      <c r="B32" s="289">
        <v>27</v>
      </c>
      <c r="C32" s="290" t="s">
        <v>76</v>
      </c>
      <c r="D32" s="294" t="str">
        <f t="shared" si="0"/>
        <v>x</v>
      </c>
      <c r="E32" s="289" t="s">
        <v>30</v>
      </c>
      <c r="F32" s="298"/>
      <c r="G32" s="289" t="s">
        <v>14</v>
      </c>
      <c r="H32" s="298"/>
      <c r="I32" s="300" t="s">
        <v>60</v>
      </c>
      <c r="J32" s="298"/>
      <c r="K32" s="301" t="s">
        <v>8</v>
      </c>
      <c r="L32" s="290">
        <v>2</v>
      </c>
      <c r="N32" s="303"/>
      <c r="O32" s="289" t="s">
        <v>14</v>
      </c>
      <c r="P32" s="303"/>
      <c r="Q32" s="301"/>
      <c r="R32" s="303"/>
      <c r="S32" s="289" t="s">
        <v>14</v>
      </c>
      <c r="T32" s="303"/>
      <c r="U32" s="300" t="s">
        <v>60</v>
      </c>
      <c r="V32" s="298"/>
      <c r="W32" s="301" t="s">
        <v>8</v>
      </c>
      <c r="X32" s="290" t="s">
        <v>59</v>
      </c>
      <c r="Y32" s="301"/>
      <c r="Z32" s="290">
        <v>2</v>
      </c>
      <c r="AB32" s="308"/>
    </row>
    <row r="33" spans="2:28">
      <c r="B33" s="289">
        <v>28</v>
      </c>
      <c r="C33" s="290" t="s">
        <v>80</v>
      </c>
      <c r="D33" s="294" t="str">
        <f t="shared" si="0"/>
        <v>aa</v>
      </c>
      <c r="E33" s="289" t="s">
        <v>30</v>
      </c>
      <c r="F33" s="298"/>
      <c r="G33" s="289" t="s">
        <v>14</v>
      </c>
      <c r="H33" s="298"/>
      <c r="I33" s="300" t="s">
        <v>60</v>
      </c>
      <c r="J33" s="298"/>
      <c r="K33" s="301" t="s">
        <v>8</v>
      </c>
      <c r="L33" s="290">
        <v>3</v>
      </c>
      <c r="N33" s="303"/>
      <c r="O33" s="289" t="s">
        <v>14</v>
      </c>
      <c r="P33" s="303"/>
      <c r="Q33" s="301"/>
      <c r="R33" s="303"/>
      <c r="S33" s="289" t="s">
        <v>14</v>
      </c>
      <c r="T33" s="303"/>
      <c r="U33" s="300" t="s">
        <v>60</v>
      </c>
      <c r="V33" s="298"/>
      <c r="W33" s="301" t="s">
        <v>8</v>
      </c>
      <c r="X33" s="290" t="s">
        <v>59</v>
      </c>
      <c r="Y33" s="301"/>
      <c r="Z33" s="290">
        <v>3</v>
      </c>
      <c r="AB33" s="308"/>
    </row>
    <row r="34" spans="2:28">
      <c r="B34" s="289">
        <v>29</v>
      </c>
      <c r="C34" s="290" t="s">
        <v>81</v>
      </c>
      <c r="D34" s="294" t="str">
        <f t="shared" si="0"/>
        <v>ab</v>
      </c>
      <c r="E34" s="289" t="s">
        <v>30</v>
      </c>
      <c r="F34" s="298"/>
      <c r="G34" s="289" t="s">
        <v>14</v>
      </c>
      <c r="H34" s="298"/>
      <c r="I34" s="300" t="s">
        <v>60</v>
      </c>
      <c r="J34" s="298"/>
      <c r="K34" s="301" t="s">
        <v>8</v>
      </c>
      <c r="L34" s="290">
        <v>4</v>
      </c>
      <c r="N34" s="303"/>
      <c r="O34" s="289" t="s">
        <v>14</v>
      </c>
      <c r="P34" s="303"/>
      <c r="Q34" s="301"/>
      <c r="R34" s="303"/>
      <c r="S34" s="289" t="s">
        <v>14</v>
      </c>
      <c r="T34" s="303"/>
      <c r="U34" s="300" t="s">
        <v>60</v>
      </c>
      <c r="V34" s="298"/>
      <c r="W34" s="301" t="s">
        <v>8</v>
      </c>
      <c r="X34" s="290" t="s">
        <v>59</v>
      </c>
      <c r="Y34" s="301"/>
      <c r="Z34" s="290">
        <v>4</v>
      </c>
      <c r="AB34" s="308"/>
    </row>
    <row r="35" spans="2:28">
      <c r="B35" s="289">
        <v>30</v>
      </c>
      <c r="C35" s="290" t="s">
        <v>82</v>
      </c>
      <c r="D35" s="294" t="str">
        <f t="shared" si="0"/>
        <v>ac</v>
      </c>
      <c r="E35" s="289" t="s">
        <v>30</v>
      </c>
      <c r="F35" s="298"/>
      <c r="G35" s="289" t="s">
        <v>14</v>
      </c>
      <c r="H35" s="298"/>
      <c r="I35" s="300" t="s">
        <v>60</v>
      </c>
      <c r="J35" s="298"/>
      <c r="K35" s="301" t="s">
        <v>8</v>
      </c>
      <c r="L35" s="290">
        <v>5</v>
      </c>
      <c r="N35" s="303"/>
      <c r="O35" s="289" t="s">
        <v>14</v>
      </c>
      <c r="P35" s="303"/>
      <c r="Q35" s="301"/>
      <c r="R35" s="303"/>
      <c r="S35" s="289" t="s">
        <v>14</v>
      </c>
      <c r="T35" s="303"/>
      <c r="U35" s="300" t="s">
        <v>60</v>
      </c>
      <c r="V35" s="298"/>
      <c r="W35" s="301" t="s">
        <v>8</v>
      </c>
      <c r="X35" s="290" t="s">
        <v>59</v>
      </c>
      <c r="Y35" s="301"/>
      <c r="Z35" s="290">
        <v>5</v>
      </c>
      <c r="AB35" s="308"/>
    </row>
    <row r="36" spans="2:28">
      <c r="B36" s="289">
        <v>31</v>
      </c>
      <c r="C36" s="290" t="s">
        <v>83</v>
      </c>
      <c r="D36" s="294" t="str">
        <f t="shared" si="0"/>
        <v>ad</v>
      </c>
      <c r="E36" s="289" t="s">
        <v>30</v>
      </c>
      <c r="F36" s="298"/>
      <c r="G36" s="289" t="s">
        <v>14</v>
      </c>
      <c r="H36" s="298"/>
      <c r="I36" s="300" t="s">
        <v>60</v>
      </c>
      <c r="J36" s="298"/>
      <c r="K36" s="301" t="s">
        <v>8</v>
      </c>
      <c r="L36" s="290">
        <v>6</v>
      </c>
      <c r="N36" s="303"/>
      <c r="O36" s="289" t="s">
        <v>14</v>
      </c>
      <c r="P36" s="303"/>
      <c r="Q36" s="301"/>
      <c r="R36" s="303"/>
      <c r="S36" s="289" t="s">
        <v>14</v>
      </c>
      <c r="T36" s="303"/>
      <c r="U36" s="300" t="s">
        <v>60</v>
      </c>
      <c r="V36" s="298"/>
      <c r="W36" s="301" t="s">
        <v>8</v>
      </c>
      <c r="X36" s="290" t="s">
        <v>59</v>
      </c>
      <c r="Y36" s="301"/>
      <c r="Z36" s="290">
        <v>6</v>
      </c>
      <c r="AB36" s="308"/>
    </row>
    <row r="37" spans="2:28">
      <c r="B37" s="289">
        <v>32</v>
      </c>
      <c r="C37" s="290" t="s">
        <v>84</v>
      </c>
      <c r="D37" s="294" t="str">
        <f t="shared" si="0"/>
        <v>ae</v>
      </c>
      <c r="E37" s="289" t="s">
        <v>30</v>
      </c>
      <c r="F37" s="298"/>
      <c r="G37" s="289" t="s">
        <v>14</v>
      </c>
      <c r="H37" s="298"/>
      <c r="I37" s="300" t="s">
        <v>60</v>
      </c>
      <c r="J37" s="298"/>
      <c r="K37" s="301" t="s">
        <v>8</v>
      </c>
      <c r="L37" s="290">
        <v>7</v>
      </c>
      <c r="N37" s="303"/>
      <c r="O37" s="289" t="s">
        <v>14</v>
      </c>
      <c r="P37" s="303"/>
      <c r="Q37" s="301"/>
      <c r="R37" s="303"/>
      <c r="S37" s="289" t="s">
        <v>14</v>
      </c>
      <c r="T37" s="303"/>
      <c r="U37" s="300" t="s">
        <v>60</v>
      </c>
      <c r="V37" s="298"/>
      <c r="W37" s="301" t="s">
        <v>8</v>
      </c>
      <c r="X37" s="290" t="s">
        <v>59</v>
      </c>
      <c r="Y37" s="301"/>
      <c r="Z37" s="290">
        <v>7</v>
      </c>
      <c r="AB37" s="308"/>
    </row>
    <row r="38" spans="2:28">
      <c r="B38" s="289">
        <v>33</v>
      </c>
      <c r="C38" s="290" t="s">
        <v>86</v>
      </c>
      <c r="D38" s="294" t="str">
        <f t="shared" si="0"/>
        <v>af</v>
      </c>
      <c r="E38" s="289" t="s">
        <v>30</v>
      </c>
      <c r="F38" s="298"/>
      <c r="G38" s="289" t="s">
        <v>14</v>
      </c>
      <c r="H38" s="298"/>
      <c r="I38" s="300" t="s">
        <v>60</v>
      </c>
      <c r="J38" s="298"/>
      <c r="K38" s="301" t="s">
        <v>8</v>
      </c>
      <c r="L38" s="290">
        <v>8</v>
      </c>
      <c r="N38" s="303"/>
      <c r="O38" s="289" t="s">
        <v>14</v>
      </c>
      <c r="P38" s="303"/>
      <c r="Q38" s="301"/>
      <c r="R38" s="303"/>
      <c r="S38" s="289" t="s">
        <v>14</v>
      </c>
      <c r="T38" s="303"/>
      <c r="U38" s="300" t="s">
        <v>60</v>
      </c>
      <c r="V38" s="298"/>
      <c r="W38" s="301" t="s">
        <v>8</v>
      </c>
      <c r="X38" s="290" t="s">
        <v>59</v>
      </c>
      <c r="Y38" s="301"/>
      <c r="Z38" s="290">
        <v>8</v>
      </c>
      <c r="AB38" s="308"/>
    </row>
    <row r="39" spans="2:28">
      <c r="B39" s="289">
        <v>34</v>
      </c>
      <c r="C39" s="291" t="s">
        <v>127</v>
      </c>
      <c r="D39" s="294"/>
      <c r="E39" s="289" t="s">
        <v>30</v>
      </c>
      <c r="F39" s="297">
        <v>0.29166666666666669</v>
      </c>
      <c r="G39" s="289" t="s">
        <v>14</v>
      </c>
      <c r="H39" s="297">
        <v>0.39583333333333331</v>
      </c>
      <c r="I39" s="300" t="s">
        <v>60</v>
      </c>
      <c r="J39" s="297">
        <v>0</v>
      </c>
      <c r="K39" s="301" t="s">
        <v>8</v>
      </c>
      <c r="L39" s="296">
        <f>IF(OR(F39="",H39=""),"",(H39+IF(F39&gt;H39,1,0)-F39-J39)*24)</f>
        <v>2.4999999999999991</v>
      </c>
      <c r="N39" s="302">
        <f>'【記載例】看多機'!$BB$13</f>
        <v>0.29166666666666669</v>
      </c>
      <c r="O39" s="285" t="s">
        <v>14</v>
      </c>
      <c r="P39" s="302">
        <f>'【記載例】看多機'!$BF$13</f>
        <v>0.83333333333333337</v>
      </c>
      <c r="R39" s="304">
        <f>IF(F39="","",IF(F39&lt;N39,N39,IF(F39&gt;=P39,"",F39)))</f>
        <v>0.29166666666666669</v>
      </c>
      <c r="S39" s="285" t="s">
        <v>14</v>
      </c>
      <c r="T39" s="304">
        <f>IF(H39="","",IF(H39&gt;F39,IF(H39&lt;P39,H39,P39),P39))</f>
        <v>0.39583333333333331</v>
      </c>
      <c r="U39" s="305" t="s">
        <v>60</v>
      </c>
      <c r="V39" s="297">
        <v>0</v>
      </c>
      <c r="W39" s="284" t="s">
        <v>8</v>
      </c>
      <c r="X39" s="296">
        <f>IF(R39="","",IF((T39+IF(R39&gt;T39,1,0)-R39-V39)*24=0,"",(T39+IF(R39&gt;T39,1,0)-R39-V39)*24))</f>
        <v>2.4999999999999991</v>
      </c>
      <c r="Z39" s="296" t="str">
        <f t="shared" ref="Z39:Z47" si="6">IF(X39="",L39,IF(OR(L39-X39=0,L39-X39&lt;0),"-",L39-X39))</f>
        <v>-</v>
      </c>
      <c r="AB39" s="308"/>
    </row>
    <row r="40" spans="2:28">
      <c r="B40" s="289"/>
      <c r="C40" s="292" t="s">
        <v>59</v>
      </c>
      <c r="D40" s="294"/>
      <c r="E40" s="289" t="s">
        <v>30</v>
      </c>
      <c r="F40" s="297">
        <v>0.6875</v>
      </c>
      <c r="G40" s="289" t="s">
        <v>14</v>
      </c>
      <c r="H40" s="297">
        <v>0.83333333333333337</v>
      </c>
      <c r="I40" s="300" t="s">
        <v>60</v>
      </c>
      <c r="J40" s="297">
        <v>0</v>
      </c>
      <c r="K40" s="301" t="s">
        <v>8</v>
      </c>
      <c r="L40" s="296">
        <f>IF(OR(F40="",H40=""),"",(H40+IF(F40&gt;H40,1,0)-F40-J40)*24)</f>
        <v>3.5000000000000009</v>
      </c>
      <c r="N40" s="302">
        <f>'【記載例】看多機'!$BB$13</f>
        <v>0.29166666666666669</v>
      </c>
      <c r="O40" s="285" t="s">
        <v>14</v>
      </c>
      <c r="P40" s="302">
        <f>'【記載例】看多機'!$BF$13</f>
        <v>0.83333333333333337</v>
      </c>
      <c r="R40" s="304">
        <f>IF(F40="","",IF(F40&lt;N40,N40,IF(F40&gt;=P40,"",F40)))</f>
        <v>0.6875</v>
      </c>
      <c r="S40" s="285" t="s">
        <v>14</v>
      </c>
      <c r="T40" s="304">
        <f>IF(H40="","",IF(H40&gt;F40,IF(H40&lt;P40,H40,P40),P40))</f>
        <v>0.83333333333333337</v>
      </c>
      <c r="U40" s="305" t="s">
        <v>60</v>
      </c>
      <c r="V40" s="297">
        <v>0</v>
      </c>
      <c r="W40" s="284" t="s">
        <v>8</v>
      </c>
      <c r="X40" s="296">
        <f>IF(R40="","",IF((T40+IF(R40&gt;T40,1,0)-R40-V40)*24=0,"",(T40+IF(R40&gt;T40,1,0)-R40-V40)*24))</f>
        <v>3.5000000000000009</v>
      </c>
      <c r="Z40" s="296" t="str">
        <f t="shared" si="6"/>
        <v>-</v>
      </c>
      <c r="AB40" s="308"/>
    </row>
    <row r="41" spans="2:28">
      <c r="B41" s="289"/>
      <c r="C41" s="293" t="s">
        <v>59</v>
      </c>
      <c r="D41" s="294" t="str">
        <f>C39</f>
        <v>ag</v>
      </c>
      <c r="E41" s="289" t="s">
        <v>30</v>
      </c>
      <c r="F41" s="297" t="s">
        <v>59</v>
      </c>
      <c r="G41" s="289" t="s">
        <v>14</v>
      </c>
      <c r="H41" s="297" t="s">
        <v>59</v>
      </c>
      <c r="I41" s="300" t="s">
        <v>60</v>
      </c>
      <c r="J41" s="297" t="s">
        <v>59</v>
      </c>
      <c r="K41" s="301" t="s">
        <v>8</v>
      </c>
      <c r="L41" s="296">
        <f>IF(OR(L39="",L40=""),"",L39+L40)</f>
        <v>6</v>
      </c>
      <c r="N41" s="302" t="s">
        <v>59</v>
      </c>
      <c r="O41" s="285" t="s">
        <v>14</v>
      </c>
      <c r="P41" s="302" t="s">
        <v>59</v>
      </c>
      <c r="R41" s="304" t="s">
        <v>59</v>
      </c>
      <c r="S41" s="285" t="s">
        <v>14</v>
      </c>
      <c r="T41" s="304" t="s">
        <v>59</v>
      </c>
      <c r="U41" s="305" t="s">
        <v>60</v>
      </c>
      <c r="V41" s="297" t="s">
        <v>59</v>
      </c>
      <c r="W41" s="284" t="s">
        <v>8</v>
      </c>
      <c r="X41" s="296">
        <f>IF(OR(X39="",X40=""),"",X39+X40)</f>
        <v>6</v>
      </c>
      <c r="Z41" s="296" t="str">
        <f t="shared" si="6"/>
        <v>-</v>
      </c>
      <c r="AB41" s="308" t="s">
        <v>4</v>
      </c>
    </row>
    <row r="42" spans="2:28">
      <c r="B42" s="289"/>
      <c r="C42" s="291" t="s">
        <v>70</v>
      </c>
      <c r="D42" s="294"/>
      <c r="E42" s="289" t="s">
        <v>30</v>
      </c>
      <c r="F42" s="297"/>
      <c r="G42" s="289" t="s">
        <v>14</v>
      </c>
      <c r="H42" s="297"/>
      <c r="I42" s="300" t="s">
        <v>60</v>
      </c>
      <c r="J42" s="297">
        <v>0</v>
      </c>
      <c r="K42" s="301" t="s">
        <v>8</v>
      </c>
      <c r="L42" s="296" t="str">
        <f>IF(OR(F42="",H42=""),"",(H42+IF(F42&gt;H42,1,0)-F42-J42)*24)</f>
        <v/>
      </c>
      <c r="N42" s="302">
        <f>'【記載例】看多機'!$BB$13</f>
        <v>0.29166666666666669</v>
      </c>
      <c r="O42" s="285" t="s">
        <v>14</v>
      </c>
      <c r="P42" s="302">
        <f>'【記載例】看多機'!$BF$13</f>
        <v>0.83333333333333337</v>
      </c>
      <c r="R42" s="304" t="str">
        <f>IF(F42="","",IF(F42&lt;N42,N42,IF(F42&gt;=P42,"",F42)))</f>
        <v/>
      </c>
      <c r="S42" s="285" t="s">
        <v>14</v>
      </c>
      <c r="T42" s="304" t="str">
        <f>IF(H42="","",IF(H42&gt;F42,IF(H42&lt;P42,H42,P42),P42))</f>
        <v/>
      </c>
      <c r="U42" s="305" t="s">
        <v>60</v>
      </c>
      <c r="V42" s="297">
        <v>0</v>
      </c>
      <c r="W42" s="284" t="s">
        <v>8</v>
      </c>
      <c r="X42" s="296" t="str">
        <f>IF(R42="","",IF((T42+IF(R42&gt;T42,1,0)-R42-V42)*24=0,"",(T42+IF(R42&gt;T42,1,0)-R42-V42)*24))</f>
        <v/>
      </c>
      <c r="Z42" s="296" t="str">
        <f t="shared" si="6"/>
        <v/>
      </c>
      <c r="AB42" s="308"/>
    </row>
    <row r="43" spans="2:28">
      <c r="B43" s="289">
        <v>35</v>
      </c>
      <c r="C43" s="292" t="s">
        <v>59</v>
      </c>
      <c r="D43" s="294"/>
      <c r="E43" s="289" t="s">
        <v>30</v>
      </c>
      <c r="F43" s="297"/>
      <c r="G43" s="289" t="s">
        <v>14</v>
      </c>
      <c r="H43" s="297"/>
      <c r="I43" s="300" t="s">
        <v>60</v>
      </c>
      <c r="J43" s="297">
        <v>0</v>
      </c>
      <c r="K43" s="301" t="s">
        <v>8</v>
      </c>
      <c r="L43" s="296" t="str">
        <f>IF(OR(F43="",H43=""),"",(H43+IF(F43&gt;H43,1,0)-F43-J43)*24)</f>
        <v/>
      </c>
      <c r="N43" s="302">
        <f>'【記載例】看多機'!$BB$13</f>
        <v>0.29166666666666669</v>
      </c>
      <c r="O43" s="285" t="s">
        <v>14</v>
      </c>
      <c r="P43" s="302">
        <f>'【記載例】看多機'!$BF$13</f>
        <v>0.83333333333333337</v>
      </c>
      <c r="R43" s="304" t="str">
        <f>IF(F43="","",IF(F43&lt;N43,N43,IF(F43&gt;=P43,"",F43)))</f>
        <v/>
      </c>
      <c r="S43" s="285" t="s">
        <v>14</v>
      </c>
      <c r="T43" s="304" t="str">
        <f>IF(H43="","",IF(H43&gt;F43,IF(H43&lt;P43,H43,P43),P43))</f>
        <v/>
      </c>
      <c r="U43" s="305" t="s">
        <v>60</v>
      </c>
      <c r="V43" s="297">
        <v>0</v>
      </c>
      <c r="W43" s="284" t="s">
        <v>8</v>
      </c>
      <c r="X43" s="296" t="str">
        <f>IF(R43="","",IF((T43+IF(R43&gt;T43,1,0)-R43-V43)*24=0,"",(T43+IF(R43&gt;T43,1,0)-R43-V43)*24))</f>
        <v/>
      </c>
      <c r="Z43" s="296" t="str">
        <f t="shared" si="6"/>
        <v/>
      </c>
      <c r="AB43" s="308"/>
    </row>
    <row r="44" spans="2:28">
      <c r="B44" s="289"/>
      <c r="C44" s="293" t="s">
        <v>59</v>
      </c>
      <c r="D44" s="294" t="str">
        <f>C42</f>
        <v>ah</v>
      </c>
      <c r="E44" s="289" t="s">
        <v>30</v>
      </c>
      <c r="F44" s="297" t="s">
        <v>59</v>
      </c>
      <c r="G44" s="289" t="s">
        <v>14</v>
      </c>
      <c r="H44" s="297" t="s">
        <v>59</v>
      </c>
      <c r="I44" s="300" t="s">
        <v>60</v>
      </c>
      <c r="J44" s="297" t="s">
        <v>59</v>
      </c>
      <c r="K44" s="301" t="s">
        <v>8</v>
      </c>
      <c r="L44" s="296" t="str">
        <f>IF(OR(L42="",L43=""),"",L42+L43)</f>
        <v/>
      </c>
      <c r="N44" s="302" t="s">
        <v>59</v>
      </c>
      <c r="O44" s="285" t="s">
        <v>14</v>
      </c>
      <c r="P44" s="302" t="s">
        <v>59</v>
      </c>
      <c r="R44" s="304" t="s">
        <v>59</v>
      </c>
      <c r="S44" s="285" t="s">
        <v>14</v>
      </c>
      <c r="T44" s="304" t="s">
        <v>59</v>
      </c>
      <c r="U44" s="305" t="s">
        <v>60</v>
      </c>
      <c r="V44" s="297" t="s">
        <v>59</v>
      </c>
      <c r="W44" s="284" t="s">
        <v>8</v>
      </c>
      <c r="X44" s="296" t="str">
        <f>IF(OR(X42="",X43=""),"",X42+X43)</f>
        <v/>
      </c>
      <c r="Z44" s="296" t="str">
        <f t="shared" si="6"/>
        <v/>
      </c>
      <c r="AB44" s="308" t="s">
        <v>178</v>
      </c>
    </row>
    <row r="45" spans="2:28">
      <c r="B45" s="289"/>
      <c r="C45" s="291" t="s">
        <v>172</v>
      </c>
      <c r="D45" s="294"/>
      <c r="E45" s="289" t="s">
        <v>30</v>
      </c>
      <c r="F45" s="297"/>
      <c r="G45" s="289" t="s">
        <v>14</v>
      </c>
      <c r="H45" s="297"/>
      <c r="I45" s="300" t="s">
        <v>60</v>
      </c>
      <c r="J45" s="297">
        <v>0</v>
      </c>
      <c r="K45" s="301" t="s">
        <v>8</v>
      </c>
      <c r="L45" s="296" t="str">
        <f>IF(OR(F45="",H45=""),"",(H45+IF(F45&gt;H45,1,0)-F45-J45)*24)</f>
        <v/>
      </c>
      <c r="N45" s="302">
        <f>'【記載例】看多機'!$BB$13</f>
        <v>0.29166666666666669</v>
      </c>
      <c r="O45" s="285" t="s">
        <v>14</v>
      </c>
      <c r="P45" s="302">
        <f>'【記載例】看多機'!$BF$13</f>
        <v>0.83333333333333337</v>
      </c>
      <c r="R45" s="304" t="str">
        <f>IF(F45="","",IF(F45&lt;N45,N45,IF(F45&gt;=P45,"",F45)))</f>
        <v/>
      </c>
      <c r="S45" s="285" t="s">
        <v>14</v>
      </c>
      <c r="T45" s="304" t="str">
        <f>IF(H45="","",IF(H45&gt;F45,IF(H45&lt;P45,H45,P45),P45))</f>
        <v/>
      </c>
      <c r="U45" s="305" t="s">
        <v>60</v>
      </c>
      <c r="V45" s="297">
        <v>0</v>
      </c>
      <c r="W45" s="284" t="s">
        <v>8</v>
      </c>
      <c r="X45" s="296" t="str">
        <f>IF(R45="","",IF((T45+IF(R45&gt;T45,1,0)-R45-V45)*24=0,"",(T45+IF(R45&gt;T45,1,0)-R45-V45)*24))</f>
        <v/>
      </c>
      <c r="Z45" s="296" t="str">
        <f t="shared" si="6"/>
        <v/>
      </c>
      <c r="AB45" s="308"/>
    </row>
    <row r="46" spans="2:28">
      <c r="B46" s="289">
        <v>36</v>
      </c>
      <c r="C46" s="292" t="s">
        <v>59</v>
      </c>
      <c r="D46" s="294"/>
      <c r="E46" s="289" t="s">
        <v>30</v>
      </c>
      <c r="F46" s="297"/>
      <c r="G46" s="289" t="s">
        <v>14</v>
      </c>
      <c r="H46" s="297"/>
      <c r="I46" s="300" t="s">
        <v>60</v>
      </c>
      <c r="J46" s="297">
        <v>0</v>
      </c>
      <c r="K46" s="301" t="s">
        <v>8</v>
      </c>
      <c r="L46" s="296" t="str">
        <f>IF(OR(F46="",H46=""),"",(H46+IF(F46&gt;H46,1,0)-F46-J46)*24)</f>
        <v/>
      </c>
      <c r="N46" s="302">
        <f>'【記載例】看多機'!$BB$13</f>
        <v>0.29166666666666669</v>
      </c>
      <c r="O46" s="285" t="s">
        <v>14</v>
      </c>
      <c r="P46" s="302">
        <f>'【記載例】看多機'!$BF$13</f>
        <v>0.83333333333333337</v>
      </c>
      <c r="R46" s="304" t="str">
        <f>IF(F46="","",IF(F46&lt;N46,N46,IF(F46&gt;=P46,"",F46)))</f>
        <v/>
      </c>
      <c r="S46" s="285" t="s">
        <v>14</v>
      </c>
      <c r="T46" s="304" t="str">
        <f>IF(H46="","",IF(H46&gt;F46,IF(H46&lt;P46,H46,P46),P46))</f>
        <v/>
      </c>
      <c r="U46" s="305" t="s">
        <v>60</v>
      </c>
      <c r="V46" s="297">
        <v>0</v>
      </c>
      <c r="W46" s="284" t="s">
        <v>8</v>
      </c>
      <c r="X46" s="296" t="str">
        <f>IF(R46="","",IF((T46+IF(R46&gt;T46,1,0)-R46-V46)*24=0,"",(T46+IF(R46&gt;T46,1,0)-R46-V46)*24))</f>
        <v/>
      </c>
      <c r="Z46" s="296" t="str">
        <f t="shared" si="6"/>
        <v/>
      </c>
      <c r="AB46" s="308"/>
    </row>
    <row r="47" spans="2:28">
      <c r="B47" s="289"/>
      <c r="C47" s="293" t="s">
        <v>59</v>
      </c>
      <c r="D47" s="294" t="str">
        <f>C45</f>
        <v>ai</v>
      </c>
      <c r="E47" s="289" t="s">
        <v>30</v>
      </c>
      <c r="F47" s="297" t="s">
        <v>59</v>
      </c>
      <c r="G47" s="289" t="s">
        <v>14</v>
      </c>
      <c r="H47" s="297" t="s">
        <v>59</v>
      </c>
      <c r="I47" s="300" t="s">
        <v>60</v>
      </c>
      <c r="J47" s="297" t="s">
        <v>59</v>
      </c>
      <c r="K47" s="301" t="s">
        <v>8</v>
      </c>
      <c r="L47" s="296" t="str">
        <f>IF(OR(L45="",L46=""),"",L45+L46)</f>
        <v/>
      </c>
      <c r="N47" s="302" t="s">
        <v>59</v>
      </c>
      <c r="O47" s="285" t="s">
        <v>14</v>
      </c>
      <c r="P47" s="302" t="s">
        <v>59</v>
      </c>
      <c r="R47" s="304" t="s">
        <v>59</v>
      </c>
      <c r="S47" s="285" t="s">
        <v>14</v>
      </c>
      <c r="T47" s="304" t="s">
        <v>59</v>
      </c>
      <c r="U47" s="305" t="s">
        <v>60</v>
      </c>
      <c r="V47" s="297" t="s">
        <v>59</v>
      </c>
      <c r="W47" s="284" t="s">
        <v>8</v>
      </c>
      <c r="X47" s="296" t="str">
        <f>IF(OR(X45="",X46=""),"",X45+X46)</f>
        <v/>
      </c>
      <c r="Z47" s="296" t="str">
        <f t="shared" si="6"/>
        <v/>
      </c>
      <c r="AB47" s="308" t="s">
        <v>178</v>
      </c>
    </row>
    <row r="49" spans="3:4">
      <c r="C49" s="287" t="s">
        <v>118</v>
      </c>
      <c r="D49" s="287"/>
    </row>
    <row r="50" spans="3:4">
      <c r="C50" s="287" t="s">
        <v>181</v>
      </c>
      <c r="D50" s="287"/>
    </row>
    <row r="51" spans="3:4">
      <c r="C51" s="287" t="s">
        <v>179</v>
      </c>
      <c r="D51" s="287"/>
    </row>
    <row r="52" spans="3:4">
      <c r="C52" s="287" t="s">
        <v>180</v>
      </c>
      <c r="D52" s="287"/>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BM239"/>
  <sheetViews>
    <sheetView showGridLines="0" tabSelected="1" view="pageBreakPreview" zoomScaleNormal="55" zoomScaleSheetLayoutView="100" workbookViewId="0">
      <selection activeCell="AH4" sqref="AH4"/>
    </sheetView>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220</v>
      </c>
      <c r="D1" s="18"/>
      <c r="E1" s="18"/>
      <c r="F1" s="18"/>
      <c r="G1" s="18"/>
      <c r="H1" s="18"/>
      <c r="K1" s="57" t="s">
        <v>5</v>
      </c>
      <c r="N1" s="18"/>
      <c r="O1" s="18"/>
      <c r="P1" s="18"/>
      <c r="Q1" s="18"/>
      <c r="R1" s="18"/>
      <c r="S1" s="18"/>
      <c r="T1" s="18"/>
      <c r="U1" s="18"/>
      <c r="AQ1" s="88" t="s">
        <v>21</v>
      </c>
      <c r="AR1" s="207" t="s">
        <v>186</v>
      </c>
      <c r="AS1" s="209"/>
      <c r="AT1" s="209"/>
      <c r="AU1" s="209"/>
      <c r="AV1" s="209"/>
      <c r="AW1" s="209"/>
      <c r="AX1" s="209"/>
      <c r="AY1" s="209"/>
      <c r="AZ1" s="209"/>
      <c r="BA1" s="209"/>
      <c r="BB1" s="209"/>
      <c r="BC1" s="209"/>
      <c r="BD1" s="209"/>
      <c r="BE1" s="209"/>
      <c r="BF1" s="209"/>
      <c r="BG1" s="209"/>
      <c r="BH1" s="88" t="s">
        <v>8</v>
      </c>
    </row>
    <row r="2" spans="2:65" s="3" customFormat="1" ht="20.25" customHeight="1">
      <c r="H2" s="57"/>
      <c r="K2" s="57"/>
      <c r="L2" s="57"/>
      <c r="N2" s="88"/>
      <c r="O2" s="88"/>
      <c r="P2" s="88"/>
      <c r="Q2" s="88"/>
      <c r="R2" s="88"/>
      <c r="S2" s="88"/>
      <c r="T2" s="88"/>
      <c r="U2" s="88"/>
      <c r="Z2" s="88" t="s">
        <v>41</v>
      </c>
      <c r="AA2" s="174"/>
      <c r="AB2" s="174"/>
      <c r="AC2" s="88" t="s">
        <v>38</v>
      </c>
      <c r="AD2" s="176" t="str">
        <f>IF(AA2=0,"",YEAR(DATE(2018+AA2,1,1)))</f>
        <v/>
      </c>
      <c r="AE2" s="176"/>
      <c r="AF2" s="199" t="s">
        <v>31</v>
      </c>
      <c r="AG2" s="199" t="s">
        <v>7</v>
      </c>
      <c r="AH2" s="174"/>
      <c r="AI2" s="174"/>
      <c r="AJ2" s="199" t="s">
        <v>47</v>
      </c>
      <c r="AQ2" s="88" t="s">
        <v>52</v>
      </c>
      <c r="AR2" s="174" t="s">
        <v>53</v>
      </c>
      <c r="AS2" s="174"/>
      <c r="AT2" s="174"/>
      <c r="AU2" s="174"/>
      <c r="AV2" s="174"/>
      <c r="AW2" s="174"/>
      <c r="AX2" s="174"/>
      <c r="AY2" s="174"/>
      <c r="AZ2" s="174"/>
      <c r="BA2" s="174"/>
      <c r="BB2" s="174"/>
      <c r="BC2" s="174"/>
      <c r="BD2" s="174"/>
      <c r="BE2" s="174"/>
      <c r="BF2" s="174"/>
      <c r="BG2" s="174"/>
      <c r="BH2" s="88" t="s">
        <v>8</v>
      </c>
      <c r="BI2" s="88"/>
      <c r="BJ2" s="88"/>
      <c r="BK2" s="88"/>
    </row>
    <row r="3" spans="2:65" s="3" customFormat="1" ht="20.25" customHeight="1">
      <c r="H3" s="57"/>
      <c r="K3" s="57"/>
      <c r="M3" s="88"/>
      <c r="N3" s="88"/>
      <c r="O3" s="88"/>
      <c r="P3" s="88"/>
      <c r="Q3" s="88"/>
      <c r="R3" s="88"/>
      <c r="S3" s="88"/>
      <c r="AA3" s="175"/>
      <c r="AB3" s="175"/>
      <c r="AC3" s="197"/>
      <c r="AD3" s="198"/>
      <c r="AE3" s="197"/>
      <c r="BB3" s="244" t="s">
        <v>40</v>
      </c>
      <c r="BC3" s="256" t="s">
        <v>94</v>
      </c>
      <c r="BD3" s="262"/>
      <c r="BE3" s="262"/>
      <c r="BF3" s="273"/>
      <c r="BG3" s="88"/>
    </row>
    <row r="4" spans="2:65" s="3" customFormat="1" ht="20.25" customHeight="1">
      <c r="H4" s="57"/>
      <c r="K4" s="57"/>
      <c r="M4" s="88"/>
      <c r="N4" s="88"/>
      <c r="O4" s="88"/>
      <c r="P4" s="88"/>
      <c r="Q4" s="88"/>
      <c r="R4" s="88"/>
      <c r="S4" s="88"/>
      <c r="AA4" s="175"/>
      <c r="AB4" s="175"/>
      <c r="AC4" s="197"/>
      <c r="AD4" s="198"/>
      <c r="AE4" s="197"/>
      <c r="BB4" s="244" t="s">
        <v>48</v>
      </c>
      <c r="BC4" s="256" t="s">
        <v>171</v>
      </c>
      <c r="BD4" s="262"/>
      <c r="BE4" s="262"/>
      <c r="BF4" s="273"/>
      <c r="BG4" s="88"/>
    </row>
    <row r="5" spans="2:65" s="3" customFormat="1" ht="5.0999999999999996" customHeight="1">
      <c r="H5" s="57"/>
      <c r="K5" s="57"/>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58"/>
      <c r="J6" s="58"/>
      <c r="K6" s="58"/>
      <c r="L6" s="21"/>
      <c r="M6" s="58"/>
      <c r="N6" s="58"/>
      <c r="O6" s="58"/>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182</v>
      </c>
      <c r="AN6" s="2"/>
      <c r="AO6" s="2"/>
      <c r="AP6" s="2"/>
      <c r="AQ6" s="2"/>
      <c r="AR6" s="2"/>
      <c r="AS6" s="2"/>
      <c r="AU6" s="211"/>
      <c r="AV6" s="211"/>
      <c r="AW6" s="212"/>
      <c r="AX6" s="2"/>
      <c r="AY6" s="213">
        <v>40</v>
      </c>
      <c r="AZ6" s="218"/>
      <c r="BA6" s="212" t="s">
        <v>43</v>
      </c>
      <c r="BB6" s="2"/>
      <c r="BC6" s="213">
        <v>160</v>
      </c>
      <c r="BD6" s="218"/>
      <c r="BE6" s="212" t="s">
        <v>45</v>
      </c>
      <c r="BF6" s="2"/>
      <c r="BG6" s="274"/>
    </row>
    <row r="7" spans="2:65" s="3" customFormat="1" ht="5.0999999999999996" customHeight="1">
      <c r="B7" s="5"/>
      <c r="C7" s="20"/>
      <c r="D7" s="20"/>
      <c r="E7" s="20"/>
      <c r="F7" s="20"/>
      <c r="G7" s="20"/>
      <c r="H7" s="58"/>
      <c r="I7" s="58"/>
      <c r="J7" s="58"/>
      <c r="K7" s="58"/>
      <c r="L7" s="58"/>
      <c r="M7" s="58"/>
      <c r="N7" s="58"/>
      <c r="O7" s="58"/>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58"/>
      <c r="I8" s="58"/>
      <c r="J8" s="58"/>
      <c r="K8" s="58"/>
      <c r="L8" s="58"/>
      <c r="M8" s="58"/>
      <c r="N8" s="58"/>
      <c r="O8" s="58"/>
      <c r="P8" s="104"/>
      <c r="Q8" s="104"/>
      <c r="R8" s="104"/>
      <c r="S8" s="104"/>
      <c r="T8" s="104"/>
      <c r="U8" s="104"/>
      <c r="V8" s="104"/>
      <c r="W8" s="104"/>
      <c r="X8" s="104"/>
      <c r="Y8" s="104"/>
      <c r="Z8" s="104"/>
      <c r="AA8" s="104"/>
      <c r="AB8" s="104"/>
      <c r="AC8" s="104"/>
      <c r="AD8" s="104"/>
      <c r="AE8" s="104"/>
      <c r="AF8" s="104"/>
      <c r="AG8" s="104"/>
      <c r="AH8" s="203"/>
      <c r="AI8" s="203"/>
      <c r="AJ8" s="203"/>
      <c r="AK8" s="19"/>
      <c r="AL8" s="132"/>
      <c r="AM8" s="189"/>
      <c r="AN8" s="189"/>
      <c r="AO8" s="5"/>
      <c r="AP8" s="59"/>
      <c r="AQ8" s="59"/>
      <c r="AR8" s="59"/>
      <c r="AS8" s="210"/>
      <c r="AT8" s="210"/>
      <c r="AU8" s="202"/>
      <c r="AV8" s="59"/>
      <c r="AW8" s="59"/>
      <c r="AX8" s="21"/>
      <c r="AY8" s="202"/>
      <c r="AZ8" s="202" t="s">
        <v>50</v>
      </c>
      <c r="BA8" s="202"/>
      <c r="BB8" s="202"/>
      <c r="BC8" s="257" t="e">
        <f>DAY(EOMONTH(DATE(AD2,AH2,1),0))</f>
        <v>#VALUE!</v>
      </c>
      <c r="BD8" s="263"/>
      <c r="BE8" s="202" t="s">
        <v>28</v>
      </c>
      <c r="BF8" s="202"/>
      <c r="BG8" s="202"/>
      <c r="BH8" s="104"/>
      <c r="BK8" s="88"/>
      <c r="BL8" s="88"/>
      <c r="BM8" s="88"/>
    </row>
    <row r="9" spans="2:65" s="3" customFormat="1" ht="5.0999999999999996" customHeight="1">
      <c r="B9" s="6"/>
      <c r="C9" s="22"/>
      <c r="D9" s="22"/>
      <c r="E9" s="22"/>
      <c r="F9" s="22"/>
      <c r="G9" s="22"/>
      <c r="H9" s="59"/>
      <c r="I9" s="59"/>
      <c r="J9" s="59"/>
      <c r="K9" s="59"/>
      <c r="L9" s="59"/>
      <c r="M9" s="59"/>
      <c r="N9" s="59"/>
      <c r="O9" s="59"/>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59"/>
      <c r="I10" s="59"/>
      <c r="J10" s="59"/>
      <c r="K10" s="59"/>
      <c r="L10" s="59"/>
      <c r="M10" s="59"/>
      <c r="N10" s="59"/>
      <c r="O10" s="59"/>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t="s">
        <v>165</v>
      </c>
      <c r="AO10" s="202"/>
      <c r="AP10" s="121"/>
      <c r="AQ10" s="202"/>
      <c r="AR10" s="19"/>
      <c r="AS10" s="19"/>
      <c r="AT10" s="121"/>
      <c r="AU10" s="202"/>
      <c r="AV10" s="208"/>
      <c r="AW10" s="208"/>
      <c r="AX10" s="208"/>
      <c r="AY10" s="202"/>
      <c r="AZ10" s="202"/>
      <c r="BA10" s="231" t="s">
        <v>212</v>
      </c>
      <c r="BB10" s="202"/>
      <c r="BC10" s="213"/>
      <c r="BD10" s="218"/>
      <c r="BE10" s="212" t="s">
        <v>200</v>
      </c>
      <c r="BF10" s="202"/>
      <c r="BG10" s="202"/>
      <c r="BH10" s="104"/>
      <c r="BK10" s="88"/>
      <c r="BL10" s="88"/>
      <c r="BM10" s="88"/>
    </row>
    <row r="11" spans="2:65" s="3" customFormat="1" ht="5.0999999999999996" customHeight="1">
      <c r="B11" s="6"/>
      <c r="C11" s="22"/>
      <c r="D11" s="22"/>
      <c r="E11" s="22"/>
      <c r="F11" s="22"/>
      <c r="G11" s="22"/>
      <c r="H11" s="59"/>
      <c r="I11" s="59"/>
      <c r="J11" s="59"/>
      <c r="K11" s="59"/>
      <c r="L11" s="59"/>
      <c r="M11" s="59"/>
      <c r="N11" s="59"/>
      <c r="O11" s="59"/>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58"/>
      <c r="S12" s="58"/>
      <c r="T12" s="132"/>
      <c r="U12" s="149"/>
      <c r="V12" s="149"/>
      <c r="W12" s="5"/>
      <c r="X12" s="173"/>
      <c r="Y12" s="104"/>
      <c r="Z12" s="104"/>
      <c r="AA12" s="20"/>
      <c r="AB12" s="189"/>
      <c r="AC12" s="5"/>
      <c r="AD12" s="20"/>
      <c r="AE12" s="20"/>
      <c r="AF12" s="20"/>
      <c r="AG12" s="200"/>
      <c r="AH12" s="203"/>
      <c r="AI12" s="203"/>
      <c r="AJ12" s="203"/>
      <c r="AK12" s="19"/>
      <c r="AL12" s="132"/>
      <c r="AM12" s="189"/>
      <c r="AN12" s="202"/>
      <c r="AO12" s="121"/>
      <c r="AP12" s="121"/>
      <c r="AQ12" s="121"/>
      <c r="AR12" s="121"/>
      <c r="AS12" s="5" t="s">
        <v>103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119</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58"/>
      <c r="AQ14" s="58"/>
      <c r="AR14" s="58"/>
      <c r="AS14" s="5" t="s">
        <v>120</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39</v>
      </c>
      <c r="C16" s="24" t="s">
        <v>116</v>
      </c>
      <c r="D16" s="38"/>
      <c r="E16" s="46"/>
      <c r="F16" s="46"/>
      <c r="G16" s="54"/>
      <c r="H16" s="60" t="s">
        <v>201</v>
      </c>
      <c r="I16" s="69" t="s">
        <v>202</v>
      </c>
      <c r="J16" s="38"/>
      <c r="K16" s="38"/>
      <c r="L16" s="46"/>
      <c r="M16" s="69" t="s">
        <v>203</v>
      </c>
      <c r="N16" s="38"/>
      <c r="O16" s="46"/>
      <c r="P16" s="69" t="s">
        <v>121</v>
      </c>
      <c r="Q16" s="38"/>
      <c r="R16" s="38"/>
      <c r="S16" s="38"/>
      <c r="T16" s="133"/>
      <c r="U16" s="150"/>
      <c r="V16" s="163"/>
      <c r="W16" s="163"/>
      <c r="X16" s="163"/>
      <c r="Y16" s="163"/>
      <c r="Z16" s="163"/>
      <c r="AA16" s="163"/>
      <c r="AB16" s="163"/>
      <c r="AC16" s="163"/>
      <c r="AD16" s="163"/>
      <c r="AE16" s="163"/>
      <c r="AF16" s="163"/>
      <c r="AG16" s="163"/>
      <c r="AH16" s="163"/>
      <c r="AI16" s="204" t="s">
        <v>174</v>
      </c>
      <c r="AJ16" s="163"/>
      <c r="AK16" s="163"/>
      <c r="AL16" s="163"/>
      <c r="AM16" s="163"/>
      <c r="AN16" s="163" t="s">
        <v>37</v>
      </c>
      <c r="AO16" s="163"/>
      <c r="AP16" s="205"/>
      <c r="AQ16" s="206"/>
      <c r="AR16" s="163" t="s">
        <v>8</v>
      </c>
      <c r="AS16" s="163"/>
      <c r="AT16" s="163"/>
      <c r="AU16" s="163"/>
      <c r="AV16" s="163"/>
      <c r="AW16" s="163"/>
      <c r="AX16" s="163"/>
      <c r="AY16" s="214"/>
      <c r="AZ16" s="219" t="str">
        <f>IF(BC3="計画","(11)1～4週目の勤務時間数合計","(11)1か月の勤務時間数　合計")</f>
        <v>(11)1か月の勤務時間数　合計</v>
      </c>
      <c r="BA16" s="232"/>
      <c r="BB16" s="246" t="s">
        <v>204</v>
      </c>
      <c r="BC16" s="232"/>
      <c r="BD16" s="24" t="s">
        <v>205</v>
      </c>
      <c r="BE16" s="38"/>
      <c r="BF16" s="38"/>
      <c r="BG16" s="38"/>
      <c r="BH16" s="133"/>
    </row>
    <row r="17" spans="2:60" ht="20.25" customHeight="1">
      <c r="B17" s="9"/>
      <c r="C17" s="25"/>
      <c r="D17" s="39"/>
      <c r="E17" s="47"/>
      <c r="F17" s="47"/>
      <c r="G17" s="55"/>
      <c r="H17" s="61"/>
      <c r="I17" s="70"/>
      <c r="J17" s="39"/>
      <c r="K17" s="39"/>
      <c r="L17" s="47"/>
      <c r="M17" s="70"/>
      <c r="N17" s="39"/>
      <c r="O17" s="47"/>
      <c r="P17" s="70"/>
      <c r="Q17" s="39"/>
      <c r="R17" s="39"/>
      <c r="S17" s="39"/>
      <c r="T17" s="134"/>
      <c r="U17" s="151" t="s">
        <v>13</v>
      </c>
      <c r="V17" s="151"/>
      <c r="W17" s="151"/>
      <c r="X17" s="151"/>
      <c r="Y17" s="151"/>
      <c r="Z17" s="151"/>
      <c r="AA17" s="177"/>
      <c r="AB17" s="190" t="s">
        <v>23</v>
      </c>
      <c r="AC17" s="151"/>
      <c r="AD17" s="151"/>
      <c r="AE17" s="151"/>
      <c r="AF17" s="151"/>
      <c r="AG17" s="151"/>
      <c r="AH17" s="177"/>
      <c r="AI17" s="190" t="s">
        <v>27</v>
      </c>
      <c r="AJ17" s="151"/>
      <c r="AK17" s="151"/>
      <c r="AL17" s="151"/>
      <c r="AM17" s="151"/>
      <c r="AN17" s="151"/>
      <c r="AO17" s="177"/>
      <c r="AP17" s="190" t="s">
        <v>2</v>
      </c>
      <c r="AQ17" s="151"/>
      <c r="AR17" s="151"/>
      <c r="AS17" s="151"/>
      <c r="AT17" s="151"/>
      <c r="AU17" s="151"/>
      <c r="AV17" s="177"/>
      <c r="AW17" s="190" t="s">
        <v>29</v>
      </c>
      <c r="AX17" s="151"/>
      <c r="AY17" s="151"/>
      <c r="AZ17" s="220"/>
      <c r="BA17" s="233"/>
      <c r="BB17" s="247"/>
      <c r="BC17" s="233"/>
      <c r="BD17" s="25"/>
      <c r="BE17" s="39"/>
      <c r="BF17" s="39"/>
      <c r="BG17" s="39"/>
      <c r="BH17" s="134"/>
    </row>
    <row r="18" spans="2:60" ht="20.25" customHeight="1">
      <c r="B18" s="9"/>
      <c r="C18" s="25"/>
      <c r="D18" s="39"/>
      <c r="E18" s="47"/>
      <c r="F18" s="47"/>
      <c r="G18" s="55"/>
      <c r="H18" s="61"/>
      <c r="I18" s="70"/>
      <c r="J18" s="39"/>
      <c r="K18" s="39"/>
      <c r="L18" s="47"/>
      <c r="M18" s="70"/>
      <c r="N18" s="39"/>
      <c r="O18" s="47"/>
      <c r="P18" s="70"/>
      <c r="Q18" s="39"/>
      <c r="R18" s="39"/>
      <c r="S18" s="39"/>
      <c r="T18" s="134"/>
      <c r="U18" s="152">
        <v>1</v>
      </c>
      <c r="V18" s="164">
        <v>2</v>
      </c>
      <c r="W18" s="164">
        <v>3</v>
      </c>
      <c r="X18" s="164">
        <v>4</v>
      </c>
      <c r="Y18" s="164">
        <v>5</v>
      </c>
      <c r="Z18" s="164">
        <v>6</v>
      </c>
      <c r="AA18" s="178">
        <v>7</v>
      </c>
      <c r="AB18" s="191">
        <v>8</v>
      </c>
      <c r="AC18" s="164">
        <v>9</v>
      </c>
      <c r="AD18" s="164">
        <v>10</v>
      </c>
      <c r="AE18" s="164">
        <v>11</v>
      </c>
      <c r="AF18" s="164">
        <v>12</v>
      </c>
      <c r="AG18" s="164">
        <v>13</v>
      </c>
      <c r="AH18" s="178">
        <v>14</v>
      </c>
      <c r="AI18" s="152">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1"/>
      <c r="I19" s="70"/>
      <c r="J19" s="39"/>
      <c r="K19" s="39"/>
      <c r="L19" s="47"/>
      <c r="M19" s="70"/>
      <c r="N19" s="39"/>
      <c r="O19" s="47"/>
      <c r="P19" s="70"/>
      <c r="Q19" s="39"/>
      <c r="R19" s="39"/>
      <c r="S19" s="39"/>
      <c r="T19" s="134"/>
      <c r="U19" s="152" t="e">
        <f>WEEKDAY(DATE($AD$2,$AH$2,1))</f>
        <v>#VALUE!</v>
      </c>
      <c r="V19" s="164" t="e">
        <f>WEEKDAY(DATE($AD$2,$AH$2,2))</f>
        <v>#VALUE!</v>
      </c>
      <c r="W19" s="164" t="e">
        <f>WEEKDAY(DATE($AD$2,$AH$2,3))</f>
        <v>#VALUE!</v>
      </c>
      <c r="X19" s="164" t="e">
        <f>WEEKDAY(DATE($AD$2,$AH$2,4))</f>
        <v>#VALUE!</v>
      </c>
      <c r="Y19" s="164" t="e">
        <f>WEEKDAY(DATE($AD$2,$AH$2,5))</f>
        <v>#VALUE!</v>
      </c>
      <c r="Z19" s="164" t="e">
        <f>WEEKDAY(DATE($AD$2,$AH$2,6))</f>
        <v>#VALUE!</v>
      </c>
      <c r="AA19" s="178" t="e">
        <f>WEEKDAY(DATE($AD$2,$AH$2,7))</f>
        <v>#VALUE!</v>
      </c>
      <c r="AB19" s="191" t="e">
        <f>WEEKDAY(DATE($AD$2,$AH$2,8))</f>
        <v>#VALUE!</v>
      </c>
      <c r="AC19" s="164" t="e">
        <f>WEEKDAY(DATE($AD$2,$AH$2,9))</f>
        <v>#VALUE!</v>
      </c>
      <c r="AD19" s="164" t="e">
        <f>WEEKDAY(DATE($AD$2,$AH$2,10))</f>
        <v>#VALUE!</v>
      </c>
      <c r="AE19" s="164" t="e">
        <f>WEEKDAY(DATE($AD$2,$AH$2,11))</f>
        <v>#VALUE!</v>
      </c>
      <c r="AF19" s="164" t="e">
        <f>WEEKDAY(DATE($AD$2,$AH$2,12))</f>
        <v>#VALUE!</v>
      </c>
      <c r="AG19" s="164" t="e">
        <f>WEEKDAY(DATE($AD$2,$AH$2,13))</f>
        <v>#VALUE!</v>
      </c>
      <c r="AH19" s="178" t="e">
        <f>WEEKDAY(DATE($AD$2,$AH$2,14))</f>
        <v>#VALUE!</v>
      </c>
      <c r="AI19" s="191" t="e">
        <f>WEEKDAY(DATE($AD$2,$AH$2,15))</f>
        <v>#VALUE!</v>
      </c>
      <c r="AJ19" s="164" t="e">
        <f>WEEKDAY(DATE($AD$2,$AH$2,16))</f>
        <v>#VALUE!</v>
      </c>
      <c r="AK19" s="164" t="e">
        <f>WEEKDAY(DATE($AD$2,$AH$2,17))</f>
        <v>#VALUE!</v>
      </c>
      <c r="AL19" s="164" t="e">
        <f>WEEKDAY(DATE($AD$2,$AH$2,18))</f>
        <v>#VALUE!</v>
      </c>
      <c r="AM19" s="164" t="e">
        <f>WEEKDAY(DATE($AD$2,$AH$2,19))</f>
        <v>#VALUE!</v>
      </c>
      <c r="AN19" s="164" t="e">
        <f>WEEKDAY(DATE($AD$2,$AH$2,20))</f>
        <v>#VALUE!</v>
      </c>
      <c r="AO19" s="178" t="e">
        <f>WEEKDAY(DATE($AD$2,$AH$2,21))</f>
        <v>#VALUE!</v>
      </c>
      <c r="AP19" s="191" t="e">
        <f>WEEKDAY(DATE($AD$2,$AH$2,22))</f>
        <v>#VALUE!</v>
      </c>
      <c r="AQ19" s="164" t="e">
        <f>WEEKDAY(DATE($AD$2,$AH$2,23))</f>
        <v>#VALUE!</v>
      </c>
      <c r="AR19" s="164" t="e">
        <f>WEEKDAY(DATE($AD$2,$AH$2,24))</f>
        <v>#VALUE!</v>
      </c>
      <c r="AS19" s="164" t="e">
        <f>WEEKDAY(DATE($AD$2,$AH$2,25))</f>
        <v>#VALUE!</v>
      </c>
      <c r="AT19" s="164" t="e">
        <f>WEEKDAY(DATE($AD$2,$AH$2,26))</f>
        <v>#VALUE!</v>
      </c>
      <c r="AU19" s="164" t="e">
        <f>WEEKDAY(DATE($AD$2,$AH$2,27))</f>
        <v>#VALUE!</v>
      </c>
      <c r="AV19" s="178" t="e">
        <f>WEEKDAY(DATE($AD$2,$AH$2,28))</f>
        <v>#VALUE!</v>
      </c>
      <c r="AW19" s="191">
        <f>IF(AW18=29,WEEKDAY(DATE($AD$2,$AH$2,29)),0)</f>
        <v>0</v>
      </c>
      <c r="AX19" s="164">
        <f>IF(AX18=30,WEEKDAY(DATE($AD$2,$AH$2,30)),0)</f>
        <v>0</v>
      </c>
      <c r="AY19" s="178">
        <f>IF(AY18=31,WEEKDAY(DATE($AD$2,$AH$2,31)),0)</f>
        <v>0</v>
      </c>
      <c r="AZ19" s="220"/>
      <c r="BA19" s="233"/>
      <c r="BB19" s="247"/>
      <c r="BC19" s="233"/>
      <c r="BD19" s="25"/>
      <c r="BE19" s="39"/>
      <c r="BF19" s="39"/>
      <c r="BG19" s="39"/>
      <c r="BH19" s="134"/>
    </row>
    <row r="20" spans="2:60" ht="20.25" customHeight="1">
      <c r="B20" s="10"/>
      <c r="C20" s="26"/>
      <c r="D20" s="40"/>
      <c r="E20" s="48"/>
      <c r="F20" s="48"/>
      <c r="G20" s="56"/>
      <c r="H20" s="62"/>
      <c r="I20" s="71"/>
      <c r="J20" s="40"/>
      <c r="K20" s="40"/>
      <c r="L20" s="48"/>
      <c r="M20" s="71"/>
      <c r="N20" s="40"/>
      <c r="O20" s="48"/>
      <c r="P20" s="71"/>
      <c r="Q20" s="40"/>
      <c r="R20" s="40"/>
      <c r="S20" s="40"/>
      <c r="T20" s="135"/>
      <c r="U20" s="153" t="e">
        <f t="shared" ref="U20:AV20" si="0">IF(U19=1,"日",IF(U19=2,"月",IF(U19=3,"火",IF(U19=4,"水",IF(U19=5,"木",IF(U19=6,"金","土"))))))</f>
        <v>#VALUE!</v>
      </c>
      <c r="V20" s="165" t="e">
        <f t="shared" si="0"/>
        <v>#VALUE!</v>
      </c>
      <c r="W20" s="165" t="e">
        <f t="shared" si="0"/>
        <v>#VALUE!</v>
      </c>
      <c r="X20" s="165" t="e">
        <f t="shared" si="0"/>
        <v>#VALUE!</v>
      </c>
      <c r="Y20" s="165" t="e">
        <f t="shared" si="0"/>
        <v>#VALUE!</v>
      </c>
      <c r="Z20" s="165" t="e">
        <f t="shared" si="0"/>
        <v>#VALUE!</v>
      </c>
      <c r="AA20" s="179" t="e">
        <f t="shared" si="0"/>
        <v>#VALUE!</v>
      </c>
      <c r="AB20" s="192" t="e">
        <f t="shared" si="0"/>
        <v>#VALUE!</v>
      </c>
      <c r="AC20" s="165" t="e">
        <f t="shared" si="0"/>
        <v>#VALUE!</v>
      </c>
      <c r="AD20" s="165" t="e">
        <f t="shared" si="0"/>
        <v>#VALUE!</v>
      </c>
      <c r="AE20" s="165" t="e">
        <f t="shared" si="0"/>
        <v>#VALUE!</v>
      </c>
      <c r="AF20" s="165" t="e">
        <f t="shared" si="0"/>
        <v>#VALUE!</v>
      </c>
      <c r="AG20" s="165" t="e">
        <f t="shared" si="0"/>
        <v>#VALUE!</v>
      </c>
      <c r="AH20" s="179" t="e">
        <f t="shared" si="0"/>
        <v>#VALUE!</v>
      </c>
      <c r="AI20" s="192" t="e">
        <f t="shared" si="0"/>
        <v>#VALUE!</v>
      </c>
      <c r="AJ20" s="165" t="e">
        <f t="shared" si="0"/>
        <v>#VALUE!</v>
      </c>
      <c r="AK20" s="165" t="e">
        <f t="shared" si="0"/>
        <v>#VALUE!</v>
      </c>
      <c r="AL20" s="165" t="e">
        <f t="shared" si="0"/>
        <v>#VALUE!</v>
      </c>
      <c r="AM20" s="165" t="e">
        <f t="shared" si="0"/>
        <v>#VALUE!</v>
      </c>
      <c r="AN20" s="165" t="e">
        <f t="shared" si="0"/>
        <v>#VALUE!</v>
      </c>
      <c r="AO20" s="179" t="e">
        <f t="shared" si="0"/>
        <v>#VALUE!</v>
      </c>
      <c r="AP20" s="192" t="e">
        <f t="shared" si="0"/>
        <v>#VALUE!</v>
      </c>
      <c r="AQ20" s="165" t="e">
        <f t="shared" si="0"/>
        <v>#VALUE!</v>
      </c>
      <c r="AR20" s="165" t="e">
        <f t="shared" si="0"/>
        <v>#VALUE!</v>
      </c>
      <c r="AS20" s="165" t="e">
        <f t="shared" si="0"/>
        <v>#VALUE!</v>
      </c>
      <c r="AT20" s="165" t="e">
        <f t="shared" si="0"/>
        <v>#VALUE!</v>
      </c>
      <c r="AU20" s="165" t="e">
        <f t="shared" si="0"/>
        <v>#VALUE!</v>
      </c>
      <c r="AV20" s="179" t="e">
        <f t="shared" si="0"/>
        <v>#VALUE!</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1"/>
      <c r="BA20" s="234"/>
      <c r="BB20" s="248"/>
      <c r="BC20" s="234"/>
      <c r="BD20" s="26"/>
      <c r="BE20" s="40"/>
      <c r="BF20" s="40"/>
      <c r="BG20" s="40"/>
      <c r="BH20" s="135"/>
    </row>
    <row r="21" spans="2:60" ht="20.25" customHeight="1">
      <c r="B21" s="11"/>
      <c r="C21" s="27"/>
      <c r="D21" s="41"/>
      <c r="E21" s="49"/>
      <c r="F21" s="49"/>
      <c r="G21" s="83"/>
      <c r="H21" s="63"/>
      <c r="I21" s="72"/>
      <c r="J21" s="78"/>
      <c r="K21" s="78"/>
      <c r="L21" s="83"/>
      <c r="M21" s="89"/>
      <c r="N21" s="94"/>
      <c r="O21" s="99"/>
      <c r="P21" s="105" t="s">
        <v>33</v>
      </c>
      <c r="Q21" s="112"/>
      <c r="R21" s="112"/>
      <c r="S21" s="123"/>
      <c r="T21" s="136"/>
      <c r="U21" s="154"/>
      <c r="V21" s="154"/>
      <c r="W21" s="154"/>
      <c r="X21" s="154"/>
      <c r="Y21" s="154"/>
      <c r="Z21" s="154"/>
      <c r="AA21" s="180"/>
      <c r="AB21" s="193"/>
      <c r="AC21" s="154"/>
      <c r="AD21" s="154"/>
      <c r="AE21" s="154"/>
      <c r="AF21" s="154"/>
      <c r="AG21" s="154"/>
      <c r="AH21" s="180"/>
      <c r="AI21" s="193"/>
      <c r="AJ21" s="154"/>
      <c r="AK21" s="154"/>
      <c r="AL21" s="154"/>
      <c r="AM21" s="154"/>
      <c r="AN21" s="154"/>
      <c r="AO21" s="180"/>
      <c r="AP21" s="193"/>
      <c r="AQ21" s="154"/>
      <c r="AR21" s="154"/>
      <c r="AS21" s="154"/>
      <c r="AT21" s="154"/>
      <c r="AU21" s="154"/>
      <c r="AV21" s="180"/>
      <c r="AW21" s="193"/>
      <c r="AX21" s="154"/>
      <c r="AY21" s="154"/>
      <c r="AZ21" s="222"/>
      <c r="BA21" s="235"/>
      <c r="BB21" s="249"/>
      <c r="BC21" s="235"/>
      <c r="BD21" s="265"/>
      <c r="BE21" s="269"/>
      <c r="BF21" s="269"/>
      <c r="BG21" s="269"/>
      <c r="BH21" s="275"/>
    </row>
    <row r="22" spans="2:60" ht="20.25" customHeight="1">
      <c r="B22" s="12">
        <v>1</v>
      </c>
      <c r="C22" s="28"/>
      <c r="D22" s="42"/>
      <c r="E22" s="50"/>
      <c r="F22" s="50">
        <f>C21</f>
        <v>0</v>
      </c>
      <c r="G22" s="84"/>
      <c r="H22" s="64"/>
      <c r="I22" s="73"/>
      <c r="J22" s="79"/>
      <c r="K22" s="79"/>
      <c r="L22" s="84"/>
      <c r="M22" s="90"/>
      <c r="N22" s="95"/>
      <c r="O22" s="100"/>
      <c r="P22" s="106" t="s">
        <v>87</v>
      </c>
      <c r="Q22" s="113"/>
      <c r="R22" s="113"/>
      <c r="S22" s="124"/>
      <c r="T22" s="137"/>
      <c r="U22" s="155"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5"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5"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5"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5" t="str">
        <f>IF(AW21="","",VLOOKUP(AW21,'シフト記号表（勤務時間帯）'!$D$6:$X$47,21,FALSE))</f>
        <v/>
      </c>
      <c r="AX22" s="166" t="str">
        <f>IF(AX21="","",VLOOKUP(AX21,'シフト記号表（勤務時間帯）'!$D$6:$X$47,21,FALSE))</f>
        <v/>
      </c>
      <c r="AY22" s="166" t="str">
        <f>IF(AY21="","",VLOOKUP(AY21,'シフト記号表（勤務時間帯）'!$D$6:$X$47,21,FALSE))</f>
        <v/>
      </c>
      <c r="AZ22" s="223">
        <f>IF($BC$3="４週",SUM(U22:AV22),IF($BC$3="暦月",SUM(U22:AY22),""))</f>
        <v>0</v>
      </c>
      <c r="BA22" s="236"/>
      <c r="BB22" s="250">
        <f>IF($BC$3="４週",AZ22/4,IF($BC$3="暦月",(AZ22/($BC$8/7)),""))</f>
        <v>0</v>
      </c>
      <c r="BC22" s="236"/>
      <c r="BD22" s="266"/>
      <c r="BE22" s="270"/>
      <c r="BF22" s="270"/>
      <c r="BG22" s="270"/>
      <c r="BH22" s="276"/>
    </row>
    <row r="23" spans="2:60" ht="20.25" customHeight="1">
      <c r="B23" s="13"/>
      <c r="C23" s="29"/>
      <c r="D23" s="43"/>
      <c r="E23" s="51"/>
      <c r="F23" s="51"/>
      <c r="G23" s="85">
        <f>C21</f>
        <v>0</v>
      </c>
      <c r="H23" s="65"/>
      <c r="I23" s="74"/>
      <c r="J23" s="80"/>
      <c r="K23" s="80"/>
      <c r="L23" s="85"/>
      <c r="M23" s="91"/>
      <c r="N23" s="96"/>
      <c r="O23" s="101"/>
      <c r="P23" s="107" t="s">
        <v>88</v>
      </c>
      <c r="Q23" s="114"/>
      <c r="R23" s="114"/>
      <c r="S23" s="125"/>
      <c r="T23" s="138"/>
      <c r="U23" s="156"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6"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6"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6"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6" t="str">
        <f>IF(AW21="","",VLOOKUP(AW21,'シフト記号表（勤務時間帯）'!$D$6:$Z$47,23,FALSE))</f>
        <v/>
      </c>
      <c r="AX23" s="167" t="str">
        <f>IF(AX21="","",VLOOKUP(AX21,'シフト記号表（勤務時間帯）'!$D$6:$Z$47,23,FALSE))</f>
        <v/>
      </c>
      <c r="AY23" s="167" t="str">
        <f>IF(AY21="","",VLOOKUP(AY21,'シフト記号表（勤務時間帯）'!$D$6:$Z$47,23,FALSE))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c r="D24" s="44"/>
      <c r="E24" s="52"/>
      <c r="F24" s="52"/>
      <c r="G24" s="86"/>
      <c r="H24" s="66"/>
      <c r="I24" s="75"/>
      <c r="J24" s="81"/>
      <c r="K24" s="81"/>
      <c r="L24" s="86"/>
      <c r="M24" s="92"/>
      <c r="N24" s="97"/>
      <c r="O24" s="102"/>
      <c r="P24" s="108" t="s">
        <v>33</v>
      </c>
      <c r="Q24" s="115"/>
      <c r="R24" s="115"/>
      <c r="S24" s="126"/>
      <c r="T24" s="139"/>
      <c r="U24" s="157"/>
      <c r="V24" s="168"/>
      <c r="W24" s="168"/>
      <c r="X24" s="168"/>
      <c r="Y24" s="168"/>
      <c r="Z24" s="168"/>
      <c r="AA24" s="183"/>
      <c r="AB24" s="157"/>
      <c r="AC24" s="168"/>
      <c r="AD24" s="168"/>
      <c r="AE24" s="168"/>
      <c r="AF24" s="168"/>
      <c r="AG24" s="168"/>
      <c r="AH24" s="183"/>
      <c r="AI24" s="157"/>
      <c r="AJ24" s="168"/>
      <c r="AK24" s="168"/>
      <c r="AL24" s="168"/>
      <c r="AM24" s="168"/>
      <c r="AN24" s="168"/>
      <c r="AO24" s="183"/>
      <c r="AP24" s="157"/>
      <c r="AQ24" s="168"/>
      <c r="AR24" s="168"/>
      <c r="AS24" s="168"/>
      <c r="AT24" s="168"/>
      <c r="AU24" s="168"/>
      <c r="AV24" s="183"/>
      <c r="AW24" s="157"/>
      <c r="AX24" s="168"/>
      <c r="AY24" s="168"/>
      <c r="AZ24" s="225"/>
      <c r="BA24" s="238"/>
      <c r="BB24" s="252"/>
      <c r="BC24" s="238"/>
      <c r="BD24" s="268"/>
      <c r="BE24" s="272"/>
      <c r="BF24" s="272"/>
      <c r="BG24" s="272"/>
      <c r="BH24" s="278"/>
    </row>
    <row r="25" spans="2:60" ht="20.25" customHeight="1">
      <c r="B25" s="12">
        <f>B22+1</f>
        <v>2</v>
      </c>
      <c r="C25" s="28"/>
      <c r="D25" s="42"/>
      <c r="E25" s="50"/>
      <c r="F25" s="50">
        <f>C24</f>
        <v>0</v>
      </c>
      <c r="G25" s="84"/>
      <c r="H25" s="64"/>
      <c r="I25" s="73"/>
      <c r="J25" s="79"/>
      <c r="K25" s="79"/>
      <c r="L25" s="84"/>
      <c r="M25" s="90"/>
      <c r="N25" s="95"/>
      <c r="O25" s="100"/>
      <c r="P25" s="106" t="s">
        <v>87</v>
      </c>
      <c r="Q25" s="113"/>
      <c r="R25" s="113"/>
      <c r="S25" s="124"/>
      <c r="T25" s="137"/>
      <c r="U25" s="155"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5"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5"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5"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5" t="str">
        <f>IF(AW24="","",VLOOKUP(AW24,'シフト記号表（勤務時間帯）'!$D$6:$X$47,21,FALSE))</f>
        <v/>
      </c>
      <c r="AX25" s="166" t="str">
        <f>IF(AX24="","",VLOOKUP(AX24,'シフト記号表（勤務時間帯）'!$D$6:$X$47,21,FALSE))</f>
        <v/>
      </c>
      <c r="AY25" s="166" t="str">
        <f>IF(AY24="","",VLOOKUP(AY24,'シフト記号表（勤務時間帯）'!$D$6:$X$47,21,FALSE))</f>
        <v/>
      </c>
      <c r="AZ25" s="223">
        <f>IF($BC$3="４週",SUM(U25:AV25),IF($BC$3="暦月",SUM(U25:AY25),""))</f>
        <v>0</v>
      </c>
      <c r="BA25" s="236"/>
      <c r="BB25" s="250">
        <f>IF($BC$3="４週",AZ25/4,IF($BC$3="暦月",(AZ25/($BC$8/7)),""))</f>
        <v>0</v>
      </c>
      <c r="BC25" s="236"/>
      <c r="BD25" s="266"/>
      <c r="BE25" s="270"/>
      <c r="BF25" s="270"/>
      <c r="BG25" s="270"/>
      <c r="BH25" s="276"/>
    </row>
    <row r="26" spans="2:60" ht="20.25" customHeight="1">
      <c r="B26" s="13"/>
      <c r="C26" s="29"/>
      <c r="D26" s="43"/>
      <c r="E26" s="51"/>
      <c r="F26" s="51"/>
      <c r="G26" s="85">
        <f>C24</f>
        <v>0</v>
      </c>
      <c r="H26" s="65"/>
      <c r="I26" s="74"/>
      <c r="J26" s="80"/>
      <c r="K26" s="80"/>
      <c r="L26" s="85"/>
      <c r="M26" s="91"/>
      <c r="N26" s="96"/>
      <c r="O26" s="101"/>
      <c r="P26" s="107" t="s">
        <v>88</v>
      </c>
      <c r="Q26" s="114"/>
      <c r="R26" s="114"/>
      <c r="S26" s="125"/>
      <c r="T26" s="138"/>
      <c r="U26" s="156"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6"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6"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6"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6" t="str">
        <f>IF(AW24="","",VLOOKUP(AW24,'シフト記号表（勤務時間帯）'!$D$6:$Z$47,23,FALSE))</f>
        <v/>
      </c>
      <c r="AX26" s="167" t="str">
        <f>IF(AX24="","",VLOOKUP(AX24,'シフト記号表（勤務時間帯）'!$D$6:$Z$47,23,FALSE))</f>
        <v/>
      </c>
      <c r="AY26" s="167" t="str">
        <f>IF(AY24="","",VLOOKUP(AY24,'シフト記号表（勤務時間帯）'!$D$6:$Z$47,23,FALSE))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c r="D27" s="44"/>
      <c r="E27" s="52"/>
      <c r="F27" s="50"/>
      <c r="G27" s="84"/>
      <c r="H27" s="67"/>
      <c r="I27" s="75"/>
      <c r="J27" s="81"/>
      <c r="K27" s="81"/>
      <c r="L27" s="86"/>
      <c r="M27" s="92"/>
      <c r="N27" s="97"/>
      <c r="O27" s="102"/>
      <c r="P27" s="108" t="s">
        <v>33</v>
      </c>
      <c r="Q27" s="115"/>
      <c r="R27" s="115"/>
      <c r="S27" s="126"/>
      <c r="T27" s="139"/>
      <c r="U27" s="157"/>
      <c r="V27" s="168"/>
      <c r="W27" s="168"/>
      <c r="X27" s="168"/>
      <c r="Y27" s="168"/>
      <c r="Z27" s="168"/>
      <c r="AA27" s="183"/>
      <c r="AB27" s="157"/>
      <c r="AC27" s="168"/>
      <c r="AD27" s="168"/>
      <c r="AE27" s="168"/>
      <c r="AF27" s="168"/>
      <c r="AG27" s="168"/>
      <c r="AH27" s="183"/>
      <c r="AI27" s="157"/>
      <c r="AJ27" s="168"/>
      <c r="AK27" s="168"/>
      <c r="AL27" s="168"/>
      <c r="AM27" s="168"/>
      <c r="AN27" s="168"/>
      <c r="AO27" s="183"/>
      <c r="AP27" s="157"/>
      <c r="AQ27" s="168"/>
      <c r="AR27" s="168"/>
      <c r="AS27" s="168"/>
      <c r="AT27" s="168"/>
      <c r="AU27" s="168"/>
      <c r="AV27" s="183"/>
      <c r="AW27" s="157"/>
      <c r="AX27" s="168"/>
      <c r="AY27" s="168"/>
      <c r="AZ27" s="225"/>
      <c r="BA27" s="238"/>
      <c r="BB27" s="252"/>
      <c r="BC27" s="238"/>
      <c r="BD27" s="268"/>
      <c r="BE27" s="272"/>
      <c r="BF27" s="272"/>
      <c r="BG27" s="272"/>
      <c r="BH27" s="278"/>
    </row>
    <row r="28" spans="2:60" ht="20.25" customHeight="1">
      <c r="B28" s="12">
        <f>B25+1</f>
        <v>3</v>
      </c>
      <c r="C28" s="28"/>
      <c r="D28" s="42"/>
      <c r="E28" s="50"/>
      <c r="F28" s="50">
        <f>C27</f>
        <v>0</v>
      </c>
      <c r="G28" s="84"/>
      <c r="H28" s="64"/>
      <c r="I28" s="73"/>
      <c r="J28" s="79"/>
      <c r="K28" s="79"/>
      <c r="L28" s="84"/>
      <c r="M28" s="90"/>
      <c r="N28" s="95"/>
      <c r="O28" s="100"/>
      <c r="P28" s="106" t="s">
        <v>87</v>
      </c>
      <c r="Q28" s="113"/>
      <c r="R28" s="113"/>
      <c r="S28" s="124"/>
      <c r="T28" s="137"/>
      <c r="U28" s="155"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5"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5"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5"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5" t="str">
        <f>IF(AW27="","",VLOOKUP(AW27,'シフト記号表（勤務時間帯）'!$D$6:$X$47,21,FALSE))</f>
        <v/>
      </c>
      <c r="AX28" s="166" t="str">
        <f>IF(AX27="","",VLOOKUP(AX27,'シフト記号表（勤務時間帯）'!$D$6:$X$47,21,FALSE))</f>
        <v/>
      </c>
      <c r="AY28" s="166" t="str">
        <f>IF(AY27="","",VLOOKUP(AY27,'シフト記号表（勤務時間帯）'!$D$6:$X$47,21,FALSE))</f>
        <v/>
      </c>
      <c r="AZ28" s="223">
        <f>IF($BC$3="４週",SUM(U28:AV28),IF($BC$3="暦月",SUM(U28:AY28),""))</f>
        <v>0</v>
      </c>
      <c r="BA28" s="236"/>
      <c r="BB28" s="250">
        <f>IF($BC$3="４週",AZ28/4,IF($BC$3="暦月",(AZ28/($BC$8/7)),""))</f>
        <v>0</v>
      </c>
      <c r="BC28" s="236"/>
      <c r="BD28" s="266"/>
      <c r="BE28" s="270"/>
      <c r="BF28" s="270"/>
      <c r="BG28" s="270"/>
      <c r="BH28" s="276"/>
    </row>
    <row r="29" spans="2:60" ht="20.25" customHeight="1">
      <c r="B29" s="13"/>
      <c r="C29" s="29"/>
      <c r="D29" s="43"/>
      <c r="E29" s="51"/>
      <c r="F29" s="51"/>
      <c r="G29" s="85">
        <f>C27</f>
        <v>0</v>
      </c>
      <c r="H29" s="65"/>
      <c r="I29" s="74"/>
      <c r="J29" s="80"/>
      <c r="K29" s="80"/>
      <c r="L29" s="85"/>
      <c r="M29" s="91"/>
      <c r="N29" s="96"/>
      <c r="O29" s="101"/>
      <c r="P29" s="107" t="s">
        <v>88</v>
      </c>
      <c r="Q29" s="116"/>
      <c r="R29" s="116"/>
      <c r="S29" s="127"/>
      <c r="T29" s="140"/>
      <c r="U29" s="156"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6"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6"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6"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6" t="str">
        <f>IF(AW27="","",VLOOKUP(AW27,'シフト記号表（勤務時間帯）'!$D$6:$Z$47,23,FALSE))</f>
        <v/>
      </c>
      <c r="AX29" s="167" t="str">
        <f>IF(AX27="","",VLOOKUP(AX27,'シフト記号表（勤務時間帯）'!$D$6:$Z$47,23,FALSE))</f>
        <v/>
      </c>
      <c r="AY29" s="167" t="str">
        <f>IF(AY27="","",VLOOKUP(AY27,'シフト記号表（勤務時間帯）'!$D$6:$Z$47,23,FALSE))</f>
        <v/>
      </c>
      <c r="AZ29" s="224">
        <f>IF($BC$3="４週",SUM(U29:AV29),IF($BC$3="暦月",SUM(U29:AY29),""))</f>
        <v>0</v>
      </c>
      <c r="BA29" s="237"/>
      <c r="BB29" s="251">
        <f>IF($BC$3="４週",AZ29/4,IF($BC$3="暦月",(AZ29/($BC$8/7)),""))</f>
        <v>0</v>
      </c>
      <c r="BC29" s="237"/>
      <c r="BD29" s="267"/>
      <c r="BE29" s="271"/>
      <c r="BF29" s="271"/>
      <c r="BG29" s="271"/>
      <c r="BH29" s="277"/>
    </row>
    <row r="30" spans="2:60" ht="20.25" customHeight="1">
      <c r="B30" s="14"/>
      <c r="C30" s="30"/>
      <c r="D30" s="44"/>
      <c r="E30" s="52"/>
      <c r="F30" s="50"/>
      <c r="G30" s="84"/>
      <c r="H30" s="67"/>
      <c r="I30" s="75"/>
      <c r="J30" s="81"/>
      <c r="K30" s="81"/>
      <c r="L30" s="86"/>
      <c r="M30" s="92"/>
      <c r="N30" s="97"/>
      <c r="O30" s="102"/>
      <c r="P30" s="108" t="s">
        <v>33</v>
      </c>
      <c r="Q30" s="115"/>
      <c r="R30" s="115"/>
      <c r="S30" s="126"/>
      <c r="T30" s="139"/>
      <c r="U30" s="157"/>
      <c r="V30" s="168"/>
      <c r="W30" s="168"/>
      <c r="X30" s="168"/>
      <c r="Y30" s="168"/>
      <c r="Z30" s="168"/>
      <c r="AA30" s="183"/>
      <c r="AB30" s="157"/>
      <c r="AC30" s="168"/>
      <c r="AD30" s="168"/>
      <c r="AE30" s="168"/>
      <c r="AF30" s="168"/>
      <c r="AG30" s="168"/>
      <c r="AH30" s="183"/>
      <c r="AI30" s="157"/>
      <c r="AJ30" s="168"/>
      <c r="AK30" s="168"/>
      <c r="AL30" s="168"/>
      <c r="AM30" s="168"/>
      <c r="AN30" s="168"/>
      <c r="AO30" s="183"/>
      <c r="AP30" s="157"/>
      <c r="AQ30" s="168"/>
      <c r="AR30" s="168"/>
      <c r="AS30" s="168"/>
      <c r="AT30" s="168"/>
      <c r="AU30" s="168"/>
      <c r="AV30" s="183"/>
      <c r="AW30" s="157"/>
      <c r="AX30" s="168"/>
      <c r="AY30" s="168"/>
      <c r="AZ30" s="225"/>
      <c r="BA30" s="238"/>
      <c r="BB30" s="252"/>
      <c r="BC30" s="238"/>
      <c r="BD30" s="268"/>
      <c r="BE30" s="272"/>
      <c r="BF30" s="272"/>
      <c r="BG30" s="272"/>
      <c r="BH30" s="278"/>
    </row>
    <row r="31" spans="2:60" ht="20.25" customHeight="1">
      <c r="B31" s="12">
        <f>B28+1</f>
        <v>4</v>
      </c>
      <c r="C31" s="28"/>
      <c r="D31" s="42"/>
      <c r="E31" s="50"/>
      <c r="F31" s="50">
        <f>C30</f>
        <v>0</v>
      </c>
      <c r="G31" s="84"/>
      <c r="H31" s="64"/>
      <c r="I31" s="73"/>
      <c r="J31" s="79"/>
      <c r="K31" s="79"/>
      <c r="L31" s="84"/>
      <c r="M31" s="90"/>
      <c r="N31" s="95"/>
      <c r="O31" s="100"/>
      <c r="P31" s="106" t="s">
        <v>87</v>
      </c>
      <c r="Q31" s="113"/>
      <c r="R31" s="113"/>
      <c r="S31" s="124"/>
      <c r="T31" s="137"/>
      <c r="U31" s="155"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5"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5"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5"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5" t="str">
        <f>IF(AW30="","",VLOOKUP(AW30,'シフト記号表（勤務時間帯）'!$D$6:$X$47,21,FALSE))</f>
        <v/>
      </c>
      <c r="AX31" s="166" t="str">
        <f>IF(AX30="","",VLOOKUP(AX30,'シフト記号表（勤務時間帯）'!$D$6:$X$47,21,FALSE))</f>
        <v/>
      </c>
      <c r="AY31" s="166" t="str">
        <f>IF(AY30="","",VLOOKUP(AY30,'シフト記号表（勤務時間帯）'!$D$6:$X$47,21,FALSE))</f>
        <v/>
      </c>
      <c r="AZ31" s="223">
        <f>IF($BC$3="４週",SUM(U31:AV31),IF($BC$3="暦月",SUM(U31:AY31),""))</f>
        <v>0</v>
      </c>
      <c r="BA31" s="236"/>
      <c r="BB31" s="250">
        <f>IF($BC$3="４週",AZ31/4,IF($BC$3="暦月",(AZ31/($BC$8/7)),""))</f>
        <v>0</v>
      </c>
      <c r="BC31" s="236"/>
      <c r="BD31" s="266"/>
      <c r="BE31" s="270"/>
      <c r="BF31" s="270"/>
      <c r="BG31" s="270"/>
      <c r="BH31" s="276"/>
    </row>
    <row r="32" spans="2:60" ht="20.25" customHeight="1">
      <c r="B32" s="13"/>
      <c r="C32" s="29"/>
      <c r="D32" s="43"/>
      <c r="E32" s="51"/>
      <c r="F32" s="51"/>
      <c r="G32" s="85">
        <f>C30</f>
        <v>0</v>
      </c>
      <c r="H32" s="65"/>
      <c r="I32" s="74"/>
      <c r="J32" s="80"/>
      <c r="K32" s="80"/>
      <c r="L32" s="85"/>
      <c r="M32" s="91"/>
      <c r="N32" s="96"/>
      <c r="O32" s="101"/>
      <c r="P32" s="107" t="s">
        <v>88</v>
      </c>
      <c r="Q32" s="117"/>
      <c r="R32" s="117"/>
      <c r="S32" s="125"/>
      <c r="T32" s="138"/>
      <c r="U32" s="156"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6"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6"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6"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6" t="str">
        <f>IF(AW30="","",VLOOKUP(AW30,'シフト記号表（勤務時間帯）'!$D$6:$Z$47,23,FALSE))</f>
        <v/>
      </c>
      <c r="AX32" s="167" t="str">
        <f>IF(AX30="","",VLOOKUP(AX30,'シフト記号表（勤務時間帯）'!$D$6:$Z$47,23,FALSE))</f>
        <v/>
      </c>
      <c r="AY32" s="167" t="str">
        <f>IF(AY30="","",VLOOKUP(AY30,'シフト記号表（勤務時間帯）'!$D$6:$Z$47,23,FALSE))</f>
        <v/>
      </c>
      <c r="AZ32" s="224">
        <f>IF($BC$3="４週",SUM(U32:AV32),IF($BC$3="暦月",SUM(U32:AY32),""))</f>
        <v>0</v>
      </c>
      <c r="BA32" s="237"/>
      <c r="BB32" s="251">
        <f>IF($BC$3="４週",AZ32/4,IF($BC$3="暦月",(AZ32/($BC$8/7)),""))</f>
        <v>0</v>
      </c>
      <c r="BC32" s="237"/>
      <c r="BD32" s="267"/>
      <c r="BE32" s="271"/>
      <c r="BF32" s="271"/>
      <c r="BG32" s="271"/>
      <c r="BH32" s="277"/>
    </row>
    <row r="33" spans="2:60" ht="20.25" customHeight="1">
      <c r="B33" s="14"/>
      <c r="C33" s="30"/>
      <c r="D33" s="44"/>
      <c r="E33" s="52"/>
      <c r="F33" s="50"/>
      <c r="G33" s="84"/>
      <c r="H33" s="67"/>
      <c r="I33" s="75"/>
      <c r="J33" s="81"/>
      <c r="K33" s="81"/>
      <c r="L33" s="86"/>
      <c r="M33" s="92"/>
      <c r="N33" s="97"/>
      <c r="O33" s="102"/>
      <c r="P33" s="108" t="s">
        <v>33</v>
      </c>
      <c r="Q33" s="115"/>
      <c r="R33" s="115"/>
      <c r="S33" s="126"/>
      <c r="T33" s="139"/>
      <c r="U33" s="157"/>
      <c r="V33" s="168"/>
      <c r="W33" s="168"/>
      <c r="X33" s="168"/>
      <c r="Y33" s="168"/>
      <c r="Z33" s="168"/>
      <c r="AA33" s="183"/>
      <c r="AB33" s="157"/>
      <c r="AC33" s="168"/>
      <c r="AD33" s="168"/>
      <c r="AE33" s="168"/>
      <c r="AF33" s="168"/>
      <c r="AG33" s="168"/>
      <c r="AH33" s="183"/>
      <c r="AI33" s="157"/>
      <c r="AJ33" s="168"/>
      <c r="AK33" s="168"/>
      <c r="AL33" s="168"/>
      <c r="AM33" s="168"/>
      <c r="AN33" s="168"/>
      <c r="AO33" s="183"/>
      <c r="AP33" s="157"/>
      <c r="AQ33" s="168"/>
      <c r="AR33" s="168"/>
      <c r="AS33" s="168"/>
      <c r="AT33" s="168"/>
      <c r="AU33" s="168"/>
      <c r="AV33" s="183"/>
      <c r="AW33" s="157"/>
      <c r="AX33" s="168"/>
      <c r="AY33" s="168"/>
      <c r="AZ33" s="225"/>
      <c r="BA33" s="238"/>
      <c r="BB33" s="252"/>
      <c r="BC33" s="238"/>
      <c r="BD33" s="268"/>
      <c r="BE33" s="272"/>
      <c r="BF33" s="272"/>
      <c r="BG33" s="272"/>
      <c r="BH33" s="278"/>
    </row>
    <row r="34" spans="2:60" ht="20.25" customHeight="1">
      <c r="B34" s="12">
        <f>B31+1</f>
        <v>5</v>
      </c>
      <c r="C34" s="28"/>
      <c r="D34" s="42"/>
      <c r="E34" s="50"/>
      <c r="F34" s="50">
        <f>C33</f>
        <v>0</v>
      </c>
      <c r="G34" s="84"/>
      <c r="H34" s="64"/>
      <c r="I34" s="73"/>
      <c r="J34" s="79"/>
      <c r="K34" s="79"/>
      <c r="L34" s="84"/>
      <c r="M34" s="90"/>
      <c r="N34" s="95"/>
      <c r="O34" s="100"/>
      <c r="P34" s="106" t="s">
        <v>87</v>
      </c>
      <c r="Q34" s="113"/>
      <c r="R34" s="113"/>
      <c r="S34" s="124"/>
      <c r="T34" s="137"/>
      <c r="U34" s="155"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5"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5"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5"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5" t="str">
        <f>IF(AW33="","",VLOOKUP(AW33,'シフト記号表（勤務時間帯）'!$D$6:$X$47,21,FALSE))</f>
        <v/>
      </c>
      <c r="AX34" s="166" t="str">
        <f>IF(AX33="","",VLOOKUP(AX33,'シフト記号表（勤務時間帯）'!$D$6:$X$47,21,FALSE))</f>
        <v/>
      </c>
      <c r="AY34" s="166" t="str">
        <f>IF(AY33="","",VLOOKUP(AY33,'シフト記号表（勤務時間帯）'!$D$6:$X$47,21,FALSE))</f>
        <v/>
      </c>
      <c r="AZ34" s="223">
        <f>IF($BC$3="４週",SUM(U34:AV34),IF($BC$3="暦月",SUM(U34:AY34),""))</f>
        <v>0</v>
      </c>
      <c r="BA34" s="236"/>
      <c r="BB34" s="250">
        <f>IF($BC$3="４週",AZ34/4,IF($BC$3="暦月",(AZ34/($BC$8/7)),""))</f>
        <v>0</v>
      </c>
      <c r="BC34" s="236"/>
      <c r="BD34" s="266"/>
      <c r="BE34" s="270"/>
      <c r="BF34" s="270"/>
      <c r="BG34" s="270"/>
      <c r="BH34" s="276"/>
    </row>
    <row r="35" spans="2:60" ht="20.25" customHeight="1">
      <c r="B35" s="13"/>
      <c r="C35" s="29"/>
      <c r="D35" s="43"/>
      <c r="E35" s="51"/>
      <c r="F35" s="51"/>
      <c r="G35" s="85">
        <f>C33</f>
        <v>0</v>
      </c>
      <c r="H35" s="65"/>
      <c r="I35" s="74"/>
      <c r="J35" s="80"/>
      <c r="K35" s="80"/>
      <c r="L35" s="85"/>
      <c r="M35" s="91"/>
      <c r="N35" s="96"/>
      <c r="O35" s="101"/>
      <c r="P35" s="107" t="s">
        <v>88</v>
      </c>
      <c r="Q35" s="114"/>
      <c r="R35" s="114"/>
      <c r="S35" s="128"/>
      <c r="T35" s="141"/>
      <c r="U35" s="156"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6"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6"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6"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6" t="str">
        <f>IF(AW33="","",VLOOKUP(AW33,'シフト記号表（勤務時間帯）'!$D$6:$Z$47,23,FALSE))</f>
        <v/>
      </c>
      <c r="AX35" s="167" t="str">
        <f>IF(AX33="","",VLOOKUP(AX33,'シフト記号表（勤務時間帯）'!$D$6:$Z$47,23,FALSE))</f>
        <v/>
      </c>
      <c r="AY35" s="167" t="str">
        <f>IF(AY33="","",VLOOKUP(AY33,'シフト記号表（勤務時間帯）'!$D$6:$Z$47,23,FALSE))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c r="D36" s="44"/>
      <c r="E36" s="52"/>
      <c r="F36" s="50"/>
      <c r="G36" s="84"/>
      <c r="H36" s="67"/>
      <c r="I36" s="75"/>
      <c r="J36" s="81"/>
      <c r="K36" s="81"/>
      <c r="L36" s="86"/>
      <c r="M36" s="92"/>
      <c r="N36" s="97"/>
      <c r="O36" s="102"/>
      <c r="P36" s="108" t="s">
        <v>33</v>
      </c>
      <c r="Q36" s="116"/>
      <c r="R36" s="116"/>
      <c r="S36" s="127"/>
      <c r="T36" s="142"/>
      <c r="U36" s="157"/>
      <c r="V36" s="168"/>
      <c r="W36" s="168"/>
      <c r="X36" s="168"/>
      <c r="Y36" s="168"/>
      <c r="Z36" s="168"/>
      <c r="AA36" s="183"/>
      <c r="AB36" s="157"/>
      <c r="AC36" s="168"/>
      <c r="AD36" s="168"/>
      <c r="AE36" s="168"/>
      <c r="AF36" s="168"/>
      <c r="AG36" s="168"/>
      <c r="AH36" s="183"/>
      <c r="AI36" s="157"/>
      <c r="AJ36" s="168"/>
      <c r="AK36" s="168"/>
      <c r="AL36" s="168"/>
      <c r="AM36" s="168"/>
      <c r="AN36" s="168"/>
      <c r="AO36" s="183"/>
      <c r="AP36" s="157"/>
      <c r="AQ36" s="168"/>
      <c r="AR36" s="168"/>
      <c r="AS36" s="168"/>
      <c r="AT36" s="168"/>
      <c r="AU36" s="168"/>
      <c r="AV36" s="183"/>
      <c r="AW36" s="157"/>
      <c r="AX36" s="168"/>
      <c r="AY36" s="168"/>
      <c r="AZ36" s="225"/>
      <c r="BA36" s="238"/>
      <c r="BB36" s="252"/>
      <c r="BC36" s="238"/>
      <c r="BD36" s="268"/>
      <c r="BE36" s="272"/>
      <c r="BF36" s="272"/>
      <c r="BG36" s="272"/>
      <c r="BH36" s="278"/>
    </row>
    <row r="37" spans="2:60" ht="20.25" customHeight="1">
      <c r="B37" s="12">
        <f>B34+1</f>
        <v>6</v>
      </c>
      <c r="C37" s="28"/>
      <c r="D37" s="42"/>
      <c r="E37" s="50"/>
      <c r="F37" s="50">
        <f>C36</f>
        <v>0</v>
      </c>
      <c r="G37" s="84"/>
      <c r="H37" s="64"/>
      <c r="I37" s="73"/>
      <c r="J37" s="79"/>
      <c r="K37" s="79"/>
      <c r="L37" s="84"/>
      <c r="M37" s="90"/>
      <c r="N37" s="95"/>
      <c r="O37" s="100"/>
      <c r="P37" s="106" t="s">
        <v>87</v>
      </c>
      <c r="Q37" s="113"/>
      <c r="R37" s="113"/>
      <c r="S37" s="124"/>
      <c r="T37" s="137"/>
      <c r="U37" s="155"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5"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5"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5"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5" t="str">
        <f>IF(AW36="","",VLOOKUP(AW36,'シフト記号表（勤務時間帯）'!$D$6:$X$47,21,FALSE))</f>
        <v/>
      </c>
      <c r="AX37" s="166" t="str">
        <f>IF(AX36="","",VLOOKUP(AX36,'シフト記号表（勤務時間帯）'!$D$6:$X$47,21,FALSE))</f>
        <v/>
      </c>
      <c r="AY37" s="166" t="str">
        <f>IF(AY36="","",VLOOKUP(AY36,'シフト記号表（勤務時間帯）'!$D$6:$X$47,21,FALSE))</f>
        <v/>
      </c>
      <c r="AZ37" s="223">
        <f>IF($BC$3="４週",SUM(U37:AV37),IF($BC$3="暦月",SUM(U37:AY37),""))</f>
        <v>0</v>
      </c>
      <c r="BA37" s="236"/>
      <c r="BB37" s="250">
        <f>IF($BC$3="４週",AZ37/4,IF($BC$3="暦月",(AZ37/($BC$8/7)),""))</f>
        <v>0</v>
      </c>
      <c r="BC37" s="236"/>
      <c r="BD37" s="266"/>
      <c r="BE37" s="270"/>
      <c r="BF37" s="270"/>
      <c r="BG37" s="270"/>
      <c r="BH37" s="276"/>
    </row>
    <row r="38" spans="2:60" ht="20.25" customHeight="1">
      <c r="B38" s="13"/>
      <c r="C38" s="29"/>
      <c r="D38" s="43"/>
      <c r="E38" s="51"/>
      <c r="F38" s="51"/>
      <c r="G38" s="85">
        <f>C36</f>
        <v>0</v>
      </c>
      <c r="H38" s="65"/>
      <c r="I38" s="74"/>
      <c r="J38" s="80"/>
      <c r="K38" s="80"/>
      <c r="L38" s="85"/>
      <c r="M38" s="91"/>
      <c r="N38" s="96"/>
      <c r="O38" s="101"/>
      <c r="P38" s="107" t="s">
        <v>88</v>
      </c>
      <c r="Q38" s="117"/>
      <c r="R38" s="117"/>
      <c r="S38" s="125"/>
      <c r="T38" s="138"/>
      <c r="U38" s="156"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6"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6"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6"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6" t="str">
        <f>IF(AW36="","",VLOOKUP(AW36,'シフト記号表（勤務時間帯）'!$D$6:$Z$47,23,FALSE))</f>
        <v/>
      </c>
      <c r="AX38" s="167" t="str">
        <f>IF(AX36="","",VLOOKUP(AX36,'シフト記号表（勤務時間帯）'!$D$6:$Z$47,23,FALSE))</f>
        <v/>
      </c>
      <c r="AY38" s="167" t="str">
        <f>IF(AY36="","",VLOOKUP(AY36,'シフト記号表（勤務時間帯）'!$D$6:$Z$47,23,FALSE))</f>
        <v/>
      </c>
      <c r="AZ38" s="224">
        <f>IF($BC$3="４週",SUM(U38:AV38),IF($BC$3="暦月",SUM(U38:AY38),""))</f>
        <v>0</v>
      </c>
      <c r="BA38" s="237"/>
      <c r="BB38" s="251">
        <f>IF($BC$3="４週",AZ38/4,IF($BC$3="暦月",(AZ38/($BC$8/7)),""))</f>
        <v>0</v>
      </c>
      <c r="BC38" s="237"/>
      <c r="BD38" s="267"/>
      <c r="BE38" s="271"/>
      <c r="BF38" s="271"/>
      <c r="BG38" s="271"/>
      <c r="BH38" s="277"/>
    </row>
    <row r="39" spans="2:60" ht="20.25" customHeight="1">
      <c r="B39" s="14"/>
      <c r="C39" s="30"/>
      <c r="D39" s="44"/>
      <c r="E39" s="52"/>
      <c r="F39" s="50"/>
      <c r="G39" s="84"/>
      <c r="H39" s="67"/>
      <c r="I39" s="75"/>
      <c r="J39" s="81"/>
      <c r="K39" s="81"/>
      <c r="L39" s="86"/>
      <c r="M39" s="92"/>
      <c r="N39" s="97"/>
      <c r="O39" s="102"/>
      <c r="P39" s="108" t="s">
        <v>33</v>
      </c>
      <c r="Q39" s="115"/>
      <c r="R39" s="115"/>
      <c r="S39" s="126"/>
      <c r="T39" s="139"/>
      <c r="U39" s="157"/>
      <c r="V39" s="168"/>
      <c r="W39" s="168"/>
      <c r="X39" s="168"/>
      <c r="Y39" s="168"/>
      <c r="Z39" s="168"/>
      <c r="AA39" s="183"/>
      <c r="AB39" s="157"/>
      <c r="AC39" s="168"/>
      <c r="AD39" s="168"/>
      <c r="AE39" s="168"/>
      <c r="AF39" s="168"/>
      <c r="AG39" s="168"/>
      <c r="AH39" s="183"/>
      <c r="AI39" s="157"/>
      <c r="AJ39" s="168"/>
      <c r="AK39" s="168"/>
      <c r="AL39" s="168"/>
      <c r="AM39" s="168"/>
      <c r="AN39" s="168"/>
      <c r="AO39" s="183"/>
      <c r="AP39" s="157"/>
      <c r="AQ39" s="168"/>
      <c r="AR39" s="168"/>
      <c r="AS39" s="168"/>
      <c r="AT39" s="168"/>
      <c r="AU39" s="168"/>
      <c r="AV39" s="183"/>
      <c r="AW39" s="157"/>
      <c r="AX39" s="168"/>
      <c r="AY39" s="168"/>
      <c r="AZ39" s="225"/>
      <c r="BA39" s="238"/>
      <c r="BB39" s="252"/>
      <c r="BC39" s="238"/>
      <c r="BD39" s="268"/>
      <c r="BE39" s="272"/>
      <c r="BF39" s="272"/>
      <c r="BG39" s="272"/>
      <c r="BH39" s="278"/>
    </row>
    <row r="40" spans="2:60" ht="20.25" customHeight="1">
      <c r="B40" s="12">
        <f>B37+1</f>
        <v>7</v>
      </c>
      <c r="C40" s="28"/>
      <c r="D40" s="42"/>
      <c r="E40" s="50"/>
      <c r="F40" s="50">
        <f>C39</f>
        <v>0</v>
      </c>
      <c r="G40" s="84"/>
      <c r="H40" s="64"/>
      <c r="I40" s="73"/>
      <c r="J40" s="79"/>
      <c r="K40" s="79"/>
      <c r="L40" s="84"/>
      <c r="M40" s="90"/>
      <c r="N40" s="95"/>
      <c r="O40" s="100"/>
      <c r="P40" s="106" t="s">
        <v>87</v>
      </c>
      <c r="Q40" s="113"/>
      <c r="R40" s="113"/>
      <c r="S40" s="124"/>
      <c r="T40" s="137"/>
      <c r="U40" s="155"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5"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5"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5"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5" t="str">
        <f>IF(AW39="","",VLOOKUP(AW39,'シフト記号表（勤務時間帯）'!$D$6:$X$47,21,FALSE))</f>
        <v/>
      </c>
      <c r="AX40" s="166" t="str">
        <f>IF(AX39="","",VLOOKUP(AX39,'シフト記号表（勤務時間帯）'!$D$6:$X$47,21,FALSE))</f>
        <v/>
      </c>
      <c r="AY40" s="166" t="str">
        <f>IF(AY39="","",VLOOKUP(AY39,'シフト記号表（勤務時間帯）'!$D$6:$X$47,21,FALSE))</f>
        <v/>
      </c>
      <c r="AZ40" s="223">
        <f>IF($BC$3="４週",SUM(U40:AV40),IF($BC$3="暦月",SUM(U40:AY40),""))</f>
        <v>0</v>
      </c>
      <c r="BA40" s="236"/>
      <c r="BB40" s="250">
        <f>IF($BC$3="４週",AZ40/4,IF($BC$3="暦月",(AZ40/($BC$8/7)),""))</f>
        <v>0</v>
      </c>
      <c r="BC40" s="236"/>
      <c r="BD40" s="266"/>
      <c r="BE40" s="270"/>
      <c r="BF40" s="270"/>
      <c r="BG40" s="270"/>
      <c r="BH40" s="276"/>
    </row>
    <row r="41" spans="2:60" ht="20.25" customHeight="1">
      <c r="B41" s="13"/>
      <c r="C41" s="29"/>
      <c r="D41" s="43"/>
      <c r="E41" s="51"/>
      <c r="F41" s="51"/>
      <c r="G41" s="85">
        <f>C39</f>
        <v>0</v>
      </c>
      <c r="H41" s="65"/>
      <c r="I41" s="74"/>
      <c r="J41" s="80"/>
      <c r="K41" s="80"/>
      <c r="L41" s="85"/>
      <c r="M41" s="91"/>
      <c r="N41" s="96"/>
      <c r="O41" s="101"/>
      <c r="P41" s="107" t="s">
        <v>88</v>
      </c>
      <c r="Q41" s="116"/>
      <c r="R41" s="116"/>
      <c r="S41" s="127"/>
      <c r="T41" s="140"/>
      <c r="U41" s="156"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6"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6"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6"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6" t="str">
        <f>IF(AW39="","",VLOOKUP(AW39,'シフト記号表（勤務時間帯）'!$D$6:$Z$47,23,FALSE))</f>
        <v/>
      </c>
      <c r="AX41" s="167" t="str">
        <f>IF(AX39="","",VLOOKUP(AX39,'シフト記号表（勤務時間帯）'!$D$6:$Z$47,23,FALSE))</f>
        <v/>
      </c>
      <c r="AY41" s="167" t="str">
        <f>IF(AY39="","",VLOOKUP(AY39,'シフト記号表（勤務時間帯）'!$D$6:$Z$47,23,FALSE))</f>
        <v/>
      </c>
      <c r="AZ41" s="224">
        <f>IF($BC$3="４週",SUM(U41:AV41),IF($BC$3="暦月",SUM(U41:AY41),""))</f>
        <v>0</v>
      </c>
      <c r="BA41" s="237"/>
      <c r="BB41" s="251">
        <f>IF($BC$3="４週",AZ41/4,IF($BC$3="暦月",(AZ41/($BC$8/7)),""))</f>
        <v>0</v>
      </c>
      <c r="BC41" s="237"/>
      <c r="BD41" s="267"/>
      <c r="BE41" s="271"/>
      <c r="BF41" s="271"/>
      <c r="BG41" s="271"/>
      <c r="BH41" s="277"/>
    </row>
    <row r="42" spans="2:60" ht="20.25" customHeight="1">
      <c r="B42" s="14"/>
      <c r="C42" s="30"/>
      <c r="D42" s="44"/>
      <c r="E42" s="52"/>
      <c r="F42" s="50"/>
      <c r="G42" s="84"/>
      <c r="H42" s="67"/>
      <c r="I42" s="75"/>
      <c r="J42" s="81"/>
      <c r="K42" s="81"/>
      <c r="L42" s="86"/>
      <c r="M42" s="92"/>
      <c r="N42" s="97"/>
      <c r="O42" s="102"/>
      <c r="P42" s="108" t="s">
        <v>33</v>
      </c>
      <c r="Q42" s="115"/>
      <c r="R42" s="115"/>
      <c r="S42" s="126"/>
      <c r="T42" s="139"/>
      <c r="U42" s="157"/>
      <c r="V42" s="168"/>
      <c r="W42" s="168"/>
      <c r="X42" s="168"/>
      <c r="Y42" s="168"/>
      <c r="Z42" s="168"/>
      <c r="AA42" s="183"/>
      <c r="AB42" s="157"/>
      <c r="AC42" s="168"/>
      <c r="AD42" s="168"/>
      <c r="AE42" s="168"/>
      <c r="AF42" s="168"/>
      <c r="AG42" s="168"/>
      <c r="AH42" s="183"/>
      <c r="AI42" s="157"/>
      <c r="AJ42" s="168"/>
      <c r="AK42" s="168"/>
      <c r="AL42" s="168"/>
      <c r="AM42" s="168"/>
      <c r="AN42" s="168"/>
      <c r="AO42" s="183"/>
      <c r="AP42" s="157"/>
      <c r="AQ42" s="168"/>
      <c r="AR42" s="168"/>
      <c r="AS42" s="168"/>
      <c r="AT42" s="168"/>
      <c r="AU42" s="168"/>
      <c r="AV42" s="183"/>
      <c r="AW42" s="157"/>
      <c r="AX42" s="168"/>
      <c r="AY42" s="168"/>
      <c r="AZ42" s="225"/>
      <c r="BA42" s="238"/>
      <c r="BB42" s="252"/>
      <c r="BC42" s="238"/>
      <c r="BD42" s="268"/>
      <c r="BE42" s="272"/>
      <c r="BF42" s="272"/>
      <c r="BG42" s="272"/>
      <c r="BH42" s="278"/>
    </row>
    <row r="43" spans="2:60" ht="20.25" customHeight="1">
      <c r="B43" s="12">
        <f>B40+1</f>
        <v>8</v>
      </c>
      <c r="C43" s="28"/>
      <c r="D43" s="42"/>
      <c r="E43" s="50"/>
      <c r="F43" s="50">
        <f>C42</f>
        <v>0</v>
      </c>
      <c r="G43" s="84"/>
      <c r="H43" s="64"/>
      <c r="I43" s="73"/>
      <c r="J43" s="79"/>
      <c r="K43" s="79"/>
      <c r="L43" s="84"/>
      <c r="M43" s="90"/>
      <c r="N43" s="95"/>
      <c r="O43" s="100"/>
      <c r="P43" s="106" t="s">
        <v>87</v>
      </c>
      <c r="Q43" s="113"/>
      <c r="R43" s="113"/>
      <c r="S43" s="124"/>
      <c r="T43" s="137"/>
      <c r="U43" s="155"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5"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5"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5"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5" t="str">
        <f>IF(AW42="","",VLOOKUP(AW42,'シフト記号表（勤務時間帯）'!$D$6:$X$47,21,FALSE))</f>
        <v/>
      </c>
      <c r="AX43" s="166" t="str">
        <f>IF(AX42="","",VLOOKUP(AX42,'シフト記号表（勤務時間帯）'!$D$6:$X$47,21,FALSE))</f>
        <v/>
      </c>
      <c r="AY43" s="166" t="str">
        <f>IF(AY42="","",VLOOKUP(AY42,'シフト記号表（勤務時間帯）'!$D$6:$X$47,21,FALSE))</f>
        <v/>
      </c>
      <c r="AZ43" s="223">
        <f>IF($BC$3="４週",SUM(U43:AV43),IF($BC$3="暦月",SUM(U43:AY43),""))</f>
        <v>0</v>
      </c>
      <c r="BA43" s="236"/>
      <c r="BB43" s="250">
        <f>IF($BC$3="４週",AZ43/4,IF($BC$3="暦月",(AZ43/($BC$8/7)),""))</f>
        <v>0</v>
      </c>
      <c r="BC43" s="236"/>
      <c r="BD43" s="266"/>
      <c r="BE43" s="270"/>
      <c r="BF43" s="270"/>
      <c r="BG43" s="270"/>
      <c r="BH43" s="276"/>
    </row>
    <row r="44" spans="2:60" ht="20.25" customHeight="1">
      <c r="B44" s="13"/>
      <c r="C44" s="29"/>
      <c r="D44" s="43"/>
      <c r="E44" s="51"/>
      <c r="F44" s="51"/>
      <c r="G44" s="85">
        <f>C42</f>
        <v>0</v>
      </c>
      <c r="H44" s="65"/>
      <c r="I44" s="74"/>
      <c r="J44" s="80"/>
      <c r="K44" s="80"/>
      <c r="L44" s="85"/>
      <c r="M44" s="91"/>
      <c r="N44" s="96"/>
      <c r="O44" s="101"/>
      <c r="P44" s="107" t="s">
        <v>88</v>
      </c>
      <c r="Q44" s="117"/>
      <c r="R44" s="117"/>
      <c r="S44" s="125"/>
      <c r="T44" s="138"/>
      <c r="U44" s="156"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6"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6"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6"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6" t="str">
        <f>IF(AW42="","",VLOOKUP(AW42,'シフト記号表（勤務時間帯）'!$D$6:$Z$47,23,FALSE))</f>
        <v/>
      </c>
      <c r="AX44" s="167" t="str">
        <f>IF(AX42="","",VLOOKUP(AX42,'シフト記号表（勤務時間帯）'!$D$6:$Z$47,23,FALSE))</f>
        <v/>
      </c>
      <c r="AY44" s="167" t="str">
        <f>IF(AY42="","",VLOOKUP(AY42,'シフト記号表（勤務時間帯）'!$D$6:$Z$47,23,FALSE))</f>
        <v/>
      </c>
      <c r="AZ44" s="224">
        <f>IF($BC$3="４週",SUM(U44:AV44),IF($BC$3="暦月",SUM(U44:AY44),""))</f>
        <v>0</v>
      </c>
      <c r="BA44" s="237"/>
      <c r="BB44" s="251">
        <f>IF($BC$3="４週",AZ44/4,IF($BC$3="暦月",(AZ44/($BC$8/7)),""))</f>
        <v>0</v>
      </c>
      <c r="BC44" s="237"/>
      <c r="BD44" s="267"/>
      <c r="BE44" s="271"/>
      <c r="BF44" s="271"/>
      <c r="BG44" s="271"/>
      <c r="BH44" s="277"/>
    </row>
    <row r="45" spans="2:60" ht="20.25" customHeight="1">
      <c r="B45" s="14"/>
      <c r="C45" s="30"/>
      <c r="D45" s="44"/>
      <c r="E45" s="52"/>
      <c r="F45" s="50"/>
      <c r="G45" s="84"/>
      <c r="H45" s="67"/>
      <c r="I45" s="75"/>
      <c r="J45" s="81"/>
      <c r="K45" s="81"/>
      <c r="L45" s="86"/>
      <c r="M45" s="92"/>
      <c r="N45" s="97"/>
      <c r="O45" s="102"/>
      <c r="P45" s="108" t="s">
        <v>33</v>
      </c>
      <c r="Q45" s="115"/>
      <c r="R45" s="115"/>
      <c r="S45" s="126"/>
      <c r="T45" s="139"/>
      <c r="U45" s="157"/>
      <c r="V45" s="168"/>
      <c r="W45" s="168"/>
      <c r="X45" s="168"/>
      <c r="Y45" s="168"/>
      <c r="Z45" s="168"/>
      <c r="AA45" s="183"/>
      <c r="AB45" s="157"/>
      <c r="AC45" s="168"/>
      <c r="AD45" s="168"/>
      <c r="AE45" s="168"/>
      <c r="AF45" s="168"/>
      <c r="AG45" s="168"/>
      <c r="AH45" s="183"/>
      <c r="AI45" s="157"/>
      <c r="AJ45" s="168"/>
      <c r="AK45" s="168"/>
      <c r="AL45" s="168"/>
      <c r="AM45" s="168"/>
      <c r="AN45" s="168"/>
      <c r="AO45" s="183"/>
      <c r="AP45" s="157"/>
      <c r="AQ45" s="168"/>
      <c r="AR45" s="168"/>
      <c r="AS45" s="168"/>
      <c r="AT45" s="168"/>
      <c r="AU45" s="168"/>
      <c r="AV45" s="183"/>
      <c r="AW45" s="157"/>
      <c r="AX45" s="168"/>
      <c r="AY45" s="168"/>
      <c r="AZ45" s="225"/>
      <c r="BA45" s="238"/>
      <c r="BB45" s="252"/>
      <c r="BC45" s="238"/>
      <c r="BD45" s="268"/>
      <c r="BE45" s="272"/>
      <c r="BF45" s="272"/>
      <c r="BG45" s="272"/>
      <c r="BH45" s="278"/>
    </row>
    <row r="46" spans="2:60" ht="20.25" customHeight="1">
      <c r="B46" s="12">
        <f>B43+1</f>
        <v>9</v>
      </c>
      <c r="C46" s="28"/>
      <c r="D46" s="42"/>
      <c r="E46" s="50"/>
      <c r="F46" s="50">
        <f>C45</f>
        <v>0</v>
      </c>
      <c r="G46" s="84"/>
      <c r="H46" s="64"/>
      <c r="I46" s="73"/>
      <c r="J46" s="79"/>
      <c r="K46" s="79"/>
      <c r="L46" s="84"/>
      <c r="M46" s="90"/>
      <c r="N46" s="95"/>
      <c r="O46" s="100"/>
      <c r="P46" s="106" t="s">
        <v>87</v>
      </c>
      <c r="Q46" s="113"/>
      <c r="R46" s="113"/>
      <c r="S46" s="124"/>
      <c r="T46" s="137"/>
      <c r="U46" s="155"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5"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5"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5"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5" t="str">
        <f>IF(AW45="","",VLOOKUP(AW45,'シフト記号表（勤務時間帯）'!$D$6:$X$47,21,FALSE))</f>
        <v/>
      </c>
      <c r="AX46" s="166" t="str">
        <f>IF(AX45="","",VLOOKUP(AX45,'シフト記号表（勤務時間帯）'!$D$6:$X$47,21,FALSE))</f>
        <v/>
      </c>
      <c r="AY46" s="166" t="str">
        <f>IF(AY45="","",VLOOKUP(AY45,'シフト記号表（勤務時間帯）'!$D$6:$X$47,21,FALSE))</f>
        <v/>
      </c>
      <c r="AZ46" s="223">
        <f>IF($BC$3="４週",SUM(U46:AV46),IF($BC$3="暦月",SUM(U46:AY46),""))</f>
        <v>0</v>
      </c>
      <c r="BA46" s="236"/>
      <c r="BB46" s="250">
        <f>IF($BC$3="４週",AZ46/4,IF($BC$3="暦月",(AZ46/($BC$8/7)),""))</f>
        <v>0</v>
      </c>
      <c r="BC46" s="236"/>
      <c r="BD46" s="266"/>
      <c r="BE46" s="270"/>
      <c r="BF46" s="270"/>
      <c r="BG46" s="270"/>
      <c r="BH46" s="276"/>
    </row>
    <row r="47" spans="2:60" ht="20.25" customHeight="1">
      <c r="B47" s="13"/>
      <c r="C47" s="29"/>
      <c r="D47" s="43"/>
      <c r="E47" s="51"/>
      <c r="F47" s="51"/>
      <c r="G47" s="85">
        <f>C45</f>
        <v>0</v>
      </c>
      <c r="H47" s="65"/>
      <c r="I47" s="74"/>
      <c r="J47" s="80"/>
      <c r="K47" s="80"/>
      <c r="L47" s="85"/>
      <c r="M47" s="91"/>
      <c r="N47" s="96"/>
      <c r="O47" s="101"/>
      <c r="P47" s="107" t="s">
        <v>88</v>
      </c>
      <c r="Q47" s="114"/>
      <c r="R47" s="114"/>
      <c r="S47" s="128"/>
      <c r="T47" s="141"/>
      <c r="U47" s="156"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6"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6"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6"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6" t="str">
        <f>IF(AW45="","",VLOOKUP(AW45,'シフト記号表（勤務時間帯）'!$D$6:$Z$47,23,FALSE))</f>
        <v/>
      </c>
      <c r="AX47" s="167" t="str">
        <f>IF(AX45="","",VLOOKUP(AX45,'シフト記号表（勤務時間帯）'!$D$6:$Z$47,23,FALSE))</f>
        <v/>
      </c>
      <c r="AY47" s="167" t="str">
        <f>IF(AY45="","",VLOOKUP(AY45,'シフト記号表（勤務時間帯）'!$D$6:$Z$47,23,FALSE))</f>
        <v/>
      </c>
      <c r="AZ47" s="224">
        <f>IF($BC$3="４週",SUM(U47:AV47),IF($BC$3="暦月",SUM(U47:AY47),""))</f>
        <v>0</v>
      </c>
      <c r="BA47" s="237"/>
      <c r="BB47" s="251">
        <f>IF($BC$3="４週",AZ47/4,IF($BC$3="暦月",(AZ47/($BC$8/7)),""))</f>
        <v>0</v>
      </c>
      <c r="BC47" s="237"/>
      <c r="BD47" s="267"/>
      <c r="BE47" s="271"/>
      <c r="BF47" s="271"/>
      <c r="BG47" s="271"/>
      <c r="BH47" s="277"/>
    </row>
    <row r="48" spans="2:60" ht="20.25" customHeight="1">
      <c r="B48" s="14"/>
      <c r="C48" s="30"/>
      <c r="D48" s="44"/>
      <c r="E48" s="52"/>
      <c r="F48" s="50"/>
      <c r="G48" s="84"/>
      <c r="H48" s="67"/>
      <c r="I48" s="75"/>
      <c r="J48" s="81"/>
      <c r="K48" s="81"/>
      <c r="L48" s="86"/>
      <c r="M48" s="92"/>
      <c r="N48" s="97"/>
      <c r="O48" s="102"/>
      <c r="P48" s="108" t="s">
        <v>33</v>
      </c>
      <c r="Q48" s="116"/>
      <c r="R48" s="116"/>
      <c r="S48" s="127"/>
      <c r="T48" s="142"/>
      <c r="U48" s="157"/>
      <c r="V48" s="168"/>
      <c r="W48" s="168"/>
      <c r="X48" s="168"/>
      <c r="Y48" s="168"/>
      <c r="Z48" s="168"/>
      <c r="AA48" s="183"/>
      <c r="AB48" s="157"/>
      <c r="AC48" s="168"/>
      <c r="AD48" s="168"/>
      <c r="AE48" s="168"/>
      <c r="AF48" s="168"/>
      <c r="AG48" s="168"/>
      <c r="AH48" s="183"/>
      <c r="AI48" s="157"/>
      <c r="AJ48" s="168"/>
      <c r="AK48" s="168"/>
      <c r="AL48" s="168"/>
      <c r="AM48" s="168"/>
      <c r="AN48" s="168"/>
      <c r="AO48" s="183"/>
      <c r="AP48" s="157"/>
      <c r="AQ48" s="168"/>
      <c r="AR48" s="168"/>
      <c r="AS48" s="168"/>
      <c r="AT48" s="168"/>
      <c r="AU48" s="168"/>
      <c r="AV48" s="183"/>
      <c r="AW48" s="157"/>
      <c r="AX48" s="168"/>
      <c r="AY48" s="168"/>
      <c r="AZ48" s="225"/>
      <c r="BA48" s="238"/>
      <c r="BB48" s="252"/>
      <c r="BC48" s="238"/>
      <c r="BD48" s="268"/>
      <c r="BE48" s="272"/>
      <c r="BF48" s="272"/>
      <c r="BG48" s="272"/>
      <c r="BH48" s="278"/>
    </row>
    <row r="49" spans="2:60" ht="20.25" customHeight="1">
      <c r="B49" s="12">
        <f>B46+1</f>
        <v>10</v>
      </c>
      <c r="C49" s="28"/>
      <c r="D49" s="42"/>
      <c r="E49" s="50"/>
      <c r="F49" s="50">
        <f>C48</f>
        <v>0</v>
      </c>
      <c r="G49" s="84"/>
      <c r="H49" s="64"/>
      <c r="I49" s="73"/>
      <c r="J49" s="79"/>
      <c r="K49" s="79"/>
      <c r="L49" s="84"/>
      <c r="M49" s="90"/>
      <c r="N49" s="95"/>
      <c r="O49" s="100"/>
      <c r="P49" s="106" t="s">
        <v>87</v>
      </c>
      <c r="Q49" s="113"/>
      <c r="R49" s="113"/>
      <c r="S49" s="124"/>
      <c r="T49" s="137"/>
      <c r="U49" s="155"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5"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5"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5"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5" t="str">
        <f>IF(AW48="","",VLOOKUP(AW48,'シフト記号表（勤務時間帯）'!$D$6:$X$47,21,FALSE))</f>
        <v/>
      </c>
      <c r="AX49" s="166" t="str">
        <f>IF(AX48="","",VLOOKUP(AX48,'シフト記号表（勤務時間帯）'!$D$6:$X$47,21,FALSE))</f>
        <v/>
      </c>
      <c r="AY49" s="166" t="str">
        <f>IF(AY48="","",VLOOKUP(AY48,'シフト記号表（勤務時間帯）'!$D$6:$X$47,21,FALSE))</f>
        <v/>
      </c>
      <c r="AZ49" s="223">
        <f>IF($BC$3="４週",SUM(U49:AV49),IF($BC$3="暦月",SUM(U49:AY49),""))</f>
        <v>0</v>
      </c>
      <c r="BA49" s="236"/>
      <c r="BB49" s="250">
        <f>IF($BC$3="４週",AZ49/4,IF($BC$3="暦月",(AZ49/($BC$8/7)),""))</f>
        <v>0</v>
      </c>
      <c r="BC49" s="236"/>
      <c r="BD49" s="266"/>
      <c r="BE49" s="270"/>
      <c r="BF49" s="270"/>
      <c r="BG49" s="270"/>
      <c r="BH49" s="276"/>
    </row>
    <row r="50" spans="2:60" ht="20.25" customHeight="1">
      <c r="B50" s="13"/>
      <c r="C50" s="29"/>
      <c r="D50" s="43"/>
      <c r="E50" s="51"/>
      <c r="F50" s="51"/>
      <c r="G50" s="85">
        <f>C48</f>
        <v>0</v>
      </c>
      <c r="H50" s="65"/>
      <c r="I50" s="74"/>
      <c r="J50" s="80"/>
      <c r="K50" s="80"/>
      <c r="L50" s="85"/>
      <c r="M50" s="91"/>
      <c r="N50" s="96"/>
      <c r="O50" s="101"/>
      <c r="P50" s="109" t="s">
        <v>88</v>
      </c>
      <c r="Q50" s="118"/>
      <c r="R50" s="118"/>
      <c r="S50" s="129"/>
      <c r="T50" s="143"/>
      <c r="U50" s="156"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6"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6"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6"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6" t="str">
        <f>IF(AW48="","",VLOOKUP(AW48,'シフト記号表（勤務時間帯）'!$D$6:$Z$47,23,FALSE))</f>
        <v/>
      </c>
      <c r="AX50" s="167" t="str">
        <f>IF(AX48="","",VLOOKUP(AX48,'シフト記号表（勤務時間帯）'!$D$6:$Z$47,23,FALSE))</f>
        <v/>
      </c>
      <c r="AY50" s="167" t="str">
        <f>IF(AY48="","",VLOOKUP(AY48,'シフト記号表（勤務時間帯）'!$D$6:$Z$47,23,FALSE))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c r="D51" s="44"/>
      <c r="E51" s="52"/>
      <c r="F51" s="50"/>
      <c r="G51" s="84"/>
      <c r="H51" s="67"/>
      <c r="I51" s="75"/>
      <c r="J51" s="81"/>
      <c r="K51" s="81"/>
      <c r="L51" s="86"/>
      <c r="M51" s="92"/>
      <c r="N51" s="97"/>
      <c r="O51" s="102"/>
      <c r="P51" s="108" t="s">
        <v>33</v>
      </c>
      <c r="Q51" s="116"/>
      <c r="R51" s="116"/>
      <c r="S51" s="127"/>
      <c r="T51" s="142"/>
      <c r="U51" s="157"/>
      <c r="V51" s="168"/>
      <c r="W51" s="168"/>
      <c r="X51" s="168"/>
      <c r="Y51" s="168"/>
      <c r="Z51" s="168"/>
      <c r="AA51" s="183"/>
      <c r="AB51" s="157"/>
      <c r="AC51" s="168"/>
      <c r="AD51" s="168"/>
      <c r="AE51" s="168"/>
      <c r="AF51" s="168"/>
      <c r="AG51" s="168"/>
      <c r="AH51" s="183"/>
      <c r="AI51" s="157"/>
      <c r="AJ51" s="168"/>
      <c r="AK51" s="168"/>
      <c r="AL51" s="168"/>
      <c r="AM51" s="168"/>
      <c r="AN51" s="168"/>
      <c r="AO51" s="183"/>
      <c r="AP51" s="157"/>
      <c r="AQ51" s="168"/>
      <c r="AR51" s="168"/>
      <c r="AS51" s="168"/>
      <c r="AT51" s="168"/>
      <c r="AU51" s="168"/>
      <c r="AV51" s="183"/>
      <c r="AW51" s="157"/>
      <c r="AX51" s="168"/>
      <c r="AY51" s="168"/>
      <c r="AZ51" s="225"/>
      <c r="BA51" s="238"/>
      <c r="BB51" s="252"/>
      <c r="BC51" s="238"/>
      <c r="BD51" s="268"/>
      <c r="BE51" s="272"/>
      <c r="BF51" s="272"/>
      <c r="BG51" s="272"/>
      <c r="BH51" s="278"/>
    </row>
    <row r="52" spans="2:60" ht="20.25" customHeight="1">
      <c r="B52" s="12">
        <f>B49+1</f>
        <v>11</v>
      </c>
      <c r="C52" s="28"/>
      <c r="D52" s="42"/>
      <c r="E52" s="50"/>
      <c r="F52" s="50">
        <f>C51</f>
        <v>0</v>
      </c>
      <c r="G52" s="84"/>
      <c r="H52" s="64"/>
      <c r="I52" s="73"/>
      <c r="J52" s="79"/>
      <c r="K52" s="79"/>
      <c r="L52" s="84"/>
      <c r="M52" s="90"/>
      <c r="N52" s="95"/>
      <c r="O52" s="100"/>
      <c r="P52" s="106" t="s">
        <v>87</v>
      </c>
      <c r="Q52" s="113"/>
      <c r="R52" s="113"/>
      <c r="S52" s="124"/>
      <c r="T52" s="137"/>
      <c r="U52" s="155"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5"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5"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5"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5" t="str">
        <f>IF(AW51="","",VLOOKUP(AW51,'シフト記号表（勤務時間帯）'!$D$6:$X$47,21,FALSE))</f>
        <v/>
      </c>
      <c r="AX52" s="166" t="str">
        <f>IF(AX51="","",VLOOKUP(AX51,'シフト記号表（勤務時間帯）'!$D$6:$X$47,21,FALSE))</f>
        <v/>
      </c>
      <c r="AY52" s="166" t="str">
        <f>IF(AY51="","",VLOOKUP(AY51,'シフト記号表（勤務時間帯）'!$D$6:$X$47,21,FALSE))</f>
        <v/>
      </c>
      <c r="AZ52" s="223">
        <f>IF($BC$3="４週",SUM(U52:AV52),IF($BC$3="暦月",SUM(U52:AY52),""))</f>
        <v>0</v>
      </c>
      <c r="BA52" s="236"/>
      <c r="BB52" s="250">
        <f>IF($BC$3="４週",AZ52/4,IF($BC$3="暦月",(AZ52/($BC$8/7)),""))</f>
        <v>0</v>
      </c>
      <c r="BC52" s="236"/>
      <c r="BD52" s="266"/>
      <c r="BE52" s="270"/>
      <c r="BF52" s="270"/>
      <c r="BG52" s="270"/>
      <c r="BH52" s="276"/>
    </row>
    <row r="53" spans="2:60" ht="20.25" customHeight="1">
      <c r="B53" s="13"/>
      <c r="C53" s="29"/>
      <c r="D53" s="43"/>
      <c r="E53" s="51"/>
      <c r="F53" s="51"/>
      <c r="G53" s="85">
        <f>C51</f>
        <v>0</v>
      </c>
      <c r="H53" s="65"/>
      <c r="I53" s="74"/>
      <c r="J53" s="80"/>
      <c r="K53" s="80"/>
      <c r="L53" s="85"/>
      <c r="M53" s="91"/>
      <c r="N53" s="96"/>
      <c r="O53" s="101"/>
      <c r="P53" s="109" t="s">
        <v>88</v>
      </c>
      <c r="Q53" s="118"/>
      <c r="R53" s="118"/>
      <c r="S53" s="129"/>
      <c r="T53" s="143"/>
      <c r="U53" s="156"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6"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6"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6"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6" t="str">
        <f>IF(AW51="","",VLOOKUP(AW51,'シフト記号表（勤務時間帯）'!$D$6:$Z$47,23,FALSE))</f>
        <v/>
      </c>
      <c r="AX53" s="167" t="str">
        <f>IF(AX51="","",VLOOKUP(AX51,'シフト記号表（勤務時間帯）'!$D$6:$Z$47,23,FALSE))</f>
        <v/>
      </c>
      <c r="AY53" s="167" t="str">
        <f>IF(AY51="","",VLOOKUP(AY51,'シフト記号表（勤務時間帯）'!$D$6:$Z$47,23,FALSE))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c r="D54" s="44"/>
      <c r="E54" s="52"/>
      <c r="F54" s="50"/>
      <c r="G54" s="84"/>
      <c r="H54" s="67"/>
      <c r="I54" s="75"/>
      <c r="J54" s="81"/>
      <c r="K54" s="81"/>
      <c r="L54" s="86"/>
      <c r="M54" s="92"/>
      <c r="N54" s="97"/>
      <c r="O54" s="102"/>
      <c r="P54" s="108" t="s">
        <v>33</v>
      </c>
      <c r="Q54" s="116"/>
      <c r="R54" s="116"/>
      <c r="S54" s="127"/>
      <c r="T54" s="142"/>
      <c r="U54" s="157"/>
      <c r="V54" s="168"/>
      <c r="W54" s="168"/>
      <c r="X54" s="168"/>
      <c r="Y54" s="168"/>
      <c r="Z54" s="168"/>
      <c r="AA54" s="183"/>
      <c r="AB54" s="157"/>
      <c r="AC54" s="168"/>
      <c r="AD54" s="168"/>
      <c r="AE54" s="168"/>
      <c r="AF54" s="168"/>
      <c r="AG54" s="168"/>
      <c r="AH54" s="183"/>
      <c r="AI54" s="157"/>
      <c r="AJ54" s="168"/>
      <c r="AK54" s="168"/>
      <c r="AL54" s="168"/>
      <c r="AM54" s="168"/>
      <c r="AN54" s="168"/>
      <c r="AO54" s="183"/>
      <c r="AP54" s="157"/>
      <c r="AQ54" s="168"/>
      <c r="AR54" s="168"/>
      <c r="AS54" s="168"/>
      <c r="AT54" s="168"/>
      <c r="AU54" s="168"/>
      <c r="AV54" s="183"/>
      <c r="AW54" s="157"/>
      <c r="AX54" s="168"/>
      <c r="AY54" s="168"/>
      <c r="AZ54" s="225"/>
      <c r="BA54" s="238"/>
      <c r="BB54" s="252"/>
      <c r="BC54" s="238"/>
      <c r="BD54" s="268"/>
      <c r="BE54" s="272"/>
      <c r="BF54" s="272"/>
      <c r="BG54" s="272"/>
      <c r="BH54" s="278"/>
    </row>
    <row r="55" spans="2:60" ht="20.25" customHeight="1">
      <c r="B55" s="12">
        <f>B52+1</f>
        <v>12</v>
      </c>
      <c r="C55" s="28"/>
      <c r="D55" s="42"/>
      <c r="E55" s="50"/>
      <c r="F55" s="50">
        <f>C54</f>
        <v>0</v>
      </c>
      <c r="G55" s="84"/>
      <c r="H55" s="64"/>
      <c r="I55" s="73"/>
      <c r="J55" s="79"/>
      <c r="K55" s="79"/>
      <c r="L55" s="84"/>
      <c r="M55" s="90"/>
      <c r="N55" s="95"/>
      <c r="O55" s="100"/>
      <c r="P55" s="106" t="s">
        <v>87</v>
      </c>
      <c r="Q55" s="113"/>
      <c r="R55" s="113"/>
      <c r="S55" s="124"/>
      <c r="T55" s="137"/>
      <c r="U55" s="155"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5"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5"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5"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5" t="str">
        <f>IF(AW54="","",VLOOKUP(AW54,'シフト記号表（勤務時間帯）'!$D$6:$X$47,21,FALSE))</f>
        <v/>
      </c>
      <c r="AX55" s="166" t="str">
        <f>IF(AX54="","",VLOOKUP(AX54,'シフト記号表（勤務時間帯）'!$D$6:$X$47,21,FALSE))</f>
        <v/>
      </c>
      <c r="AY55" s="166" t="str">
        <f>IF(AY54="","",VLOOKUP(AY54,'シフト記号表（勤務時間帯）'!$D$6:$X$47,21,FALSE))</f>
        <v/>
      </c>
      <c r="AZ55" s="223">
        <f>IF($BC$3="４週",SUM(U55:AV55),IF($BC$3="暦月",SUM(U55:AY55),""))</f>
        <v>0</v>
      </c>
      <c r="BA55" s="236"/>
      <c r="BB55" s="250">
        <f>IF($BC$3="４週",AZ55/4,IF($BC$3="暦月",(AZ55/($BC$8/7)),""))</f>
        <v>0</v>
      </c>
      <c r="BC55" s="236"/>
      <c r="BD55" s="266"/>
      <c r="BE55" s="270"/>
      <c r="BF55" s="270"/>
      <c r="BG55" s="270"/>
      <c r="BH55" s="276"/>
    </row>
    <row r="56" spans="2:60" ht="20.25" customHeight="1">
      <c r="B56" s="13"/>
      <c r="C56" s="29"/>
      <c r="D56" s="43"/>
      <c r="E56" s="51"/>
      <c r="F56" s="51"/>
      <c r="G56" s="85">
        <f>C54</f>
        <v>0</v>
      </c>
      <c r="H56" s="65"/>
      <c r="I56" s="74"/>
      <c r="J56" s="80"/>
      <c r="K56" s="80"/>
      <c r="L56" s="85"/>
      <c r="M56" s="91"/>
      <c r="N56" s="96"/>
      <c r="O56" s="101"/>
      <c r="P56" s="109" t="s">
        <v>88</v>
      </c>
      <c r="Q56" s="118"/>
      <c r="R56" s="118"/>
      <c r="S56" s="129"/>
      <c r="T56" s="143"/>
      <c r="U56" s="156"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6"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6"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6"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6" t="str">
        <f>IF(AW54="","",VLOOKUP(AW54,'シフト記号表（勤務時間帯）'!$D$6:$Z$47,23,FALSE))</f>
        <v/>
      </c>
      <c r="AX56" s="167" t="str">
        <f>IF(AX54="","",VLOOKUP(AX54,'シフト記号表（勤務時間帯）'!$D$6:$Z$47,23,FALSE))</f>
        <v/>
      </c>
      <c r="AY56" s="167" t="str">
        <f>IF(AY54="","",VLOOKUP(AY54,'シフト記号表（勤務時間帯）'!$D$6:$Z$47,23,FALSE))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c r="D57" s="44"/>
      <c r="E57" s="52"/>
      <c r="F57" s="50"/>
      <c r="G57" s="84"/>
      <c r="H57" s="67"/>
      <c r="I57" s="75"/>
      <c r="J57" s="81"/>
      <c r="K57" s="81"/>
      <c r="L57" s="86"/>
      <c r="M57" s="92"/>
      <c r="N57" s="97"/>
      <c r="O57" s="102"/>
      <c r="P57" s="108" t="s">
        <v>33</v>
      </c>
      <c r="Q57" s="116"/>
      <c r="R57" s="116"/>
      <c r="S57" s="127"/>
      <c r="T57" s="142"/>
      <c r="U57" s="157"/>
      <c r="V57" s="168"/>
      <c r="W57" s="168"/>
      <c r="X57" s="168"/>
      <c r="Y57" s="168"/>
      <c r="Z57" s="168"/>
      <c r="AA57" s="183"/>
      <c r="AB57" s="157"/>
      <c r="AC57" s="168"/>
      <c r="AD57" s="168"/>
      <c r="AE57" s="168"/>
      <c r="AF57" s="168"/>
      <c r="AG57" s="168"/>
      <c r="AH57" s="183"/>
      <c r="AI57" s="157"/>
      <c r="AJ57" s="168"/>
      <c r="AK57" s="168"/>
      <c r="AL57" s="168"/>
      <c r="AM57" s="168"/>
      <c r="AN57" s="168"/>
      <c r="AO57" s="183"/>
      <c r="AP57" s="157"/>
      <c r="AQ57" s="168"/>
      <c r="AR57" s="168"/>
      <c r="AS57" s="168"/>
      <c r="AT57" s="168"/>
      <c r="AU57" s="168"/>
      <c r="AV57" s="183"/>
      <c r="AW57" s="157"/>
      <c r="AX57" s="168"/>
      <c r="AY57" s="168"/>
      <c r="AZ57" s="225"/>
      <c r="BA57" s="238"/>
      <c r="BB57" s="252"/>
      <c r="BC57" s="238"/>
      <c r="BD57" s="268"/>
      <c r="BE57" s="272"/>
      <c r="BF57" s="272"/>
      <c r="BG57" s="272"/>
      <c r="BH57" s="278"/>
    </row>
    <row r="58" spans="2:60" ht="20.25" customHeight="1">
      <c r="B58" s="12">
        <f>B55+1</f>
        <v>13</v>
      </c>
      <c r="C58" s="28"/>
      <c r="D58" s="42"/>
      <c r="E58" s="50"/>
      <c r="F58" s="50">
        <f>C57</f>
        <v>0</v>
      </c>
      <c r="G58" s="84"/>
      <c r="H58" s="64"/>
      <c r="I58" s="73"/>
      <c r="J58" s="79"/>
      <c r="K58" s="79"/>
      <c r="L58" s="84"/>
      <c r="M58" s="90"/>
      <c r="N58" s="95"/>
      <c r="O58" s="100"/>
      <c r="P58" s="106" t="s">
        <v>87</v>
      </c>
      <c r="Q58" s="113"/>
      <c r="R58" s="113"/>
      <c r="S58" s="124"/>
      <c r="T58" s="137"/>
      <c r="U58" s="155"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5"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5"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5"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5" t="str">
        <f>IF(AW57="","",VLOOKUP(AW57,'シフト記号表（勤務時間帯）'!$D$6:$X$47,21,FALSE))</f>
        <v/>
      </c>
      <c r="AX58" s="166" t="str">
        <f>IF(AX57="","",VLOOKUP(AX57,'シフト記号表（勤務時間帯）'!$D$6:$X$47,21,FALSE))</f>
        <v/>
      </c>
      <c r="AY58" s="166" t="str">
        <f>IF(AY57="","",VLOOKUP(AY57,'シフト記号表（勤務時間帯）'!$D$6:$X$47,21,FALSE))</f>
        <v/>
      </c>
      <c r="AZ58" s="223">
        <f>IF($BC$3="４週",SUM(U58:AV58),IF($BC$3="暦月",SUM(U58:AY58),""))</f>
        <v>0</v>
      </c>
      <c r="BA58" s="236"/>
      <c r="BB58" s="250">
        <f>IF($BC$3="４週",AZ58/4,IF($BC$3="暦月",(AZ58/($BC$8/7)),""))</f>
        <v>0</v>
      </c>
      <c r="BC58" s="236"/>
      <c r="BD58" s="266"/>
      <c r="BE58" s="270"/>
      <c r="BF58" s="270"/>
      <c r="BG58" s="270"/>
      <c r="BH58" s="276"/>
    </row>
    <row r="59" spans="2:60" ht="20.25" customHeight="1">
      <c r="B59" s="13"/>
      <c r="C59" s="29"/>
      <c r="D59" s="43"/>
      <c r="E59" s="51"/>
      <c r="F59" s="51"/>
      <c r="G59" s="85">
        <f>C57</f>
        <v>0</v>
      </c>
      <c r="H59" s="65"/>
      <c r="I59" s="74"/>
      <c r="J59" s="80"/>
      <c r="K59" s="80"/>
      <c r="L59" s="85"/>
      <c r="M59" s="91"/>
      <c r="N59" s="96"/>
      <c r="O59" s="101"/>
      <c r="P59" s="109" t="s">
        <v>88</v>
      </c>
      <c r="Q59" s="118"/>
      <c r="R59" s="118"/>
      <c r="S59" s="129"/>
      <c r="T59" s="143"/>
      <c r="U59" s="156"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6"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6"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6"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6" t="str">
        <f>IF(AW57="","",VLOOKUP(AW57,'シフト記号表（勤務時間帯）'!$D$6:$Z$47,23,FALSE))</f>
        <v/>
      </c>
      <c r="AX59" s="167" t="str">
        <f>IF(AX57="","",VLOOKUP(AX57,'シフト記号表（勤務時間帯）'!$D$6:$Z$47,23,FALSE))</f>
        <v/>
      </c>
      <c r="AY59" s="167" t="str">
        <f>IF(AY57="","",VLOOKUP(AY57,'シフト記号表（勤務時間帯）'!$D$6:$Z$47,23,FALSE))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c r="D60" s="44"/>
      <c r="E60" s="52"/>
      <c r="F60" s="50"/>
      <c r="G60" s="84"/>
      <c r="H60" s="67"/>
      <c r="I60" s="75"/>
      <c r="J60" s="81"/>
      <c r="K60" s="81"/>
      <c r="L60" s="86"/>
      <c r="M60" s="92"/>
      <c r="N60" s="97"/>
      <c r="O60" s="102"/>
      <c r="P60" s="108" t="s">
        <v>33</v>
      </c>
      <c r="Q60" s="116"/>
      <c r="R60" s="116"/>
      <c r="S60" s="127"/>
      <c r="T60" s="142"/>
      <c r="U60" s="157"/>
      <c r="V60" s="168"/>
      <c r="W60" s="168"/>
      <c r="X60" s="168"/>
      <c r="Y60" s="168"/>
      <c r="Z60" s="168"/>
      <c r="AA60" s="183"/>
      <c r="AB60" s="157"/>
      <c r="AC60" s="168"/>
      <c r="AD60" s="168"/>
      <c r="AE60" s="168"/>
      <c r="AF60" s="168"/>
      <c r="AG60" s="168"/>
      <c r="AH60" s="183"/>
      <c r="AI60" s="157"/>
      <c r="AJ60" s="168"/>
      <c r="AK60" s="168"/>
      <c r="AL60" s="168"/>
      <c r="AM60" s="168"/>
      <c r="AN60" s="168"/>
      <c r="AO60" s="183"/>
      <c r="AP60" s="157"/>
      <c r="AQ60" s="168"/>
      <c r="AR60" s="168"/>
      <c r="AS60" s="168"/>
      <c r="AT60" s="168"/>
      <c r="AU60" s="168"/>
      <c r="AV60" s="183"/>
      <c r="AW60" s="157"/>
      <c r="AX60" s="168"/>
      <c r="AY60" s="168"/>
      <c r="AZ60" s="225"/>
      <c r="BA60" s="238"/>
      <c r="BB60" s="252"/>
      <c r="BC60" s="238"/>
      <c r="BD60" s="268"/>
      <c r="BE60" s="272"/>
      <c r="BF60" s="272"/>
      <c r="BG60" s="272"/>
      <c r="BH60" s="278"/>
    </row>
    <row r="61" spans="2:60" ht="20.25" customHeight="1">
      <c r="B61" s="12">
        <f>B58+1</f>
        <v>14</v>
      </c>
      <c r="C61" s="28"/>
      <c r="D61" s="42"/>
      <c r="E61" s="50"/>
      <c r="F61" s="50">
        <f>C60</f>
        <v>0</v>
      </c>
      <c r="G61" s="84"/>
      <c r="H61" s="64"/>
      <c r="I61" s="73"/>
      <c r="J61" s="79"/>
      <c r="K61" s="79"/>
      <c r="L61" s="84"/>
      <c r="M61" s="90"/>
      <c r="N61" s="95"/>
      <c r="O61" s="100"/>
      <c r="P61" s="106" t="s">
        <v>87</v>
      </c>
      <c r="Q61" s="113"/>
      <c r="R61" s="113"/>
      <c r="S61" s="124"/>
      <c r="T61" s="137"/>
      <c r="U61" s="155"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5"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5"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5"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5" t="str">
        <f>IF(AW60="","",VLOOKUP(AW60,'シフト記号表（勤務時間帯）'!$D$6:$X$47,21,FALSE))</f>
        <v/>
      </c>
      <c r="AX61" s="166" t="str">
        <f>IF(AX60="","",VLOOKUP(AX60,'シフト記号表（勤務時間帯）'!$D$6:$X$47,21,FALSE))</f>
        <v/>
      </c>
      <c r="AY61" s="166" t="str">
        <f>IF(AY60="","",VLOOKUP(AY60,'シフト記号表（勤務時間帯）'!$D$6:$X$47,21,FALSE))</f>
        <v/>
      </c>
      <c r="AZ61" s="223">
        <f>IF($BC$3="４週",SUM(U61:AV61),IF($BC$3="暦月",SUM(U61:AY61),""))</f>
        <v>0</v>
      </c>
      <c r="BA61" s="236"/>
      <c r="BB61" s="250">
        <f>IF($BC$3="４週",AZ61/4,IF($BC$3="暦月",(AZ61/($BC$8/7)),""))</f>
        <v>0</v>
      </c>
      <c r="BC61" s="236"/>
      <c r="BD61" s="266"/>
      <c r="BE61" s="270"/>
      <c r="BF61" s="270"/>
      <c r="BG61" s="270"/>
      <c r="BH61" s="276"/>
    </row>
    <row r="62" spans="2:60" ht="20.25" customHeight="1">
      <c r="B62" s="13"/>
      <c r="C62" s="29"/>
      <c r="D62" s="43"/>
      <c r="E62" s="51"/>
      <c r="F62" s="51"/>
      <c r="G62" s="85">
        <f>C60</f>
        <v>0</v>
      </c>
      <c r="H62" s="65"/>
      <c r="I62" s="74"/>
      <c r="J62" s="80"/>
      <c r="K62" s="80"/>
      <c r="L62" s="85"/>
      <c r="M62" s="91"/>
      <c r="N62" s="96"/>
      <c r="O62" s="101"/>
      <c r="P62" s="109" t="s">
        <v>88</v>
      </c>
      <c r="Q62" s="118"/>
      <c r="R62" s="118"/>
      <c r="S62" s="129"/>
      <c r="T62" s="143"/>
      <c r="U62" s="156"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6"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6"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6"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6" t="str">
        <f>IF(AW60="","",VLOOKUP(AW60,'シフト記号表（勤務時間帯）'!$D$6:$Z$47,23,FALSE))</f>
        <v/>
      </c>
      <c r="AX62" s="167" t="str">
        <f>IF(AX60="","",VLOOKUP(AX60,'シフト記号表（勤務時間帯）'!$D$6:$Z$47,23,FALSE))</f>
        <v/>
      </c>
      <c r="AY62" s="167" t="str">
        <f>IF(AY60="","",VLOOKUP(AY60,'シフト記号表（勤務時間帯）'!$D$6:$Z$47,23,FALSE))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c r="D63" s="44"/>
      <c r="E63" s="52"/>
      <c r="F63" s="50"/>
      <c r="G63" s="84"/>
      <c r="H63" s="67"/>
      <c r="I63" s="75"/>
      <c r="J63" s="81"/>
      <c r="K63" s="81"/>
      <c r="L63" s="86"/>
      <c r="M63" s="92"/>
      <c r="N63" s="97"/>
      <c r="O63" s="102"/>
      <c r="P63" s="108" t="s">
        <v>33</v>
      </c>
      <c r="Q63" s="116"/>
      <c r="R63" s="116"/>
      <c r="S63" s="127"/>
      <c r="T63" s="142"/>
      <c r="U63" s="157"/>
      <c r="V63" s="168"/>
      <c r="W63" s="168"/>
      <c r="X63" s="168"/>
      <c r="Y63" s="168"/>
      <c r="Z63" s="168"/>
      <c r="AA63" s="183"/>
      <c r="AB63" s="157"/>
      <c r="AC63" s="168"/>
      <c r="AD63" s="168"/>
      <c r="AE63" s="168"/>
      <c r="AF63" s="168"/>
      <c r="AG63" s="168"/>
      <c r="AH63" s="183"/>
      <c r="AI63" s="157"/>
      <c r="AJ63" s="168"/>
      <c r="AK63" s="168"/>
      <c r="AL63" s="168"/>
      <c r="AM63" s="168"/>
      <c r="AN63" s="168"/>
      <c r="AO63" s="183"/>
      <c r="AP63" s="157"/>
      <c r="AQ63" s="168"/>
      <c r="AR63" s="168"/>
      <c r="AS63" s="168"/>
      <c r="AT63" s="168"/>
      <c r="AU63" s="168"/>
      <c r="AV63" s="183"/>
      <c r="AW63" s="157"/>
      <c r="AX63" s="168"/>
      <c r="AY63" s="168"/>
      <c r="AZ63" s="225"/>
      <c r="BA63" s="238"/>
      <c r="BB63" s="252"/>
      <c r="BC63" s="238"/>
      <c r="BD63" s="268"/>
      <c r="BE63" s="272"/>
      <c r="BF63" s="272"/>
      <c r="BG63" s="272"/>
      <c r="BH63" s="278"/>
    </row>
    <row r="64" spans="2:60" ht="20.25" customHeight="1">
      <c r="B64" s="12">
        <f>B61+1</f>
        <v>15</v>
      </c>
      <c r="C64" s="28"/>
      <c r="D64" s="42"/>
      <c r="E64" s="50"/>
      <c r="F64" s="50">
        <f>C63</f>
        <v>0</v>
      </c>
      <c r="G64" s="84"/>
      <c r="H64" s="64"/>
      <c r="I64" s="73"/>
      <c r="J64" s="79"/>
      <c r="K64" s="79"/>
      <c r="L64" s="84"/>
      <c r="M64" s="90"/>
      <c r="N64" s="95"/>
      <c r="O64" s="100"/>
      <c r="P64" s="106" t="s">
        <v>87</v>
      </c>
      <c r="Q64" s="113"/>
      <c r="R64" s="113"/>
      <c r="S64" s="124"/>
      <c r="T64" s="137"/>
      <c r="U64" s="155"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5"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5"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5"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5" t="str">
        <f>IF(AW63="","",VLOOKUP(AW63,'シフト記号表（勤務時間帯）'!$D$6:$X$47,21,FALSE))</f>
        <v/>
      </c>
      <c r="AX64" s="166" t="str">
        <f>IF(AX63="","",VLOOKUP(AX63,'シフト記号表（勤務時間帯）'!$D$6:$X$47,21,FALSE))</f>
        <v/>
      </c>
      <c r="AY64" s="166" t="str">
        <f>IF(AY63="","",VLOOKUP(AY63,'シフト記号表（勤務時間帯）'!$D$6:$X$47,21,FALSE))</f>
        <v/>
      </c>
      <c r="AZ64" s="223">
        <f>IF($BC$3="４週",SUM(U64:AV64),IF($BC$3="暦月",SUM(U64:AY64),""))</f>
        <v>0</v>
      </c>
      <c r="BA64" s="236"/>
      <c r="BB64" s="250">
        <f>IF($BC$3="４週",AZ64/4,IF($BC$3="暦月",(AZ64/($BC$8/7)),""))</f>
        <v>0</v>
      </c>
      <c r="BC64" s="236"/>
      <c r="BD64" s="266"/>
      <c r="BE64" s="270"/>
      <c r="BF64" s="270"/>
      <c r="BG64" s="270"/>
      <c r="BH64" s="276"/>
    </row>
    <row r="65" spans="2:60" ht="20.25" customHeight="1">
      <c r="B65" s="13"/>
      <c r="C65" s="29"/>
      <c r="D65" s="43"/>
      <c r="E65" s="51"/>
      <c r="F65" s="51"/>
      <c r="G65" s="85">
        <f>C63</f>
        <v>0</v>
      </c>
      <c r="H65" s="65"/>
      <c r="I65" s="74"/>
      <c r="J65" s="80"/>
      <c r="K65" s="80"/>
      <c r="L65" s="85"/>
      <c r="M65" s="91"/>
      <c r="N65" s="96"/>
      <c r="O65" s="101"/>
      <c r="P65" s="109" t="s">
        <v>88</v>
      </c>
      <c r="Q65" s="118"/>
      <c r="R65" s="118"/>
      <c r="S65" s="129"/>
      <c r="T65" s="143"/>
      <c r="U65" s="156"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6"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6"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6"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6" t="str">
        <f>IF(AW63="","",VLOOKUP(AW63,'シフト記号表（勤務時間帯）'!$D$6:$Z$47,23,FALSE))</f>
        <v/>
      </c>
      <c r="AX65" s="167" t="str">
        <f>IF(AX63="","",VLOOKUP(AX63,'シフト記号表（勤務時間帯）'!$D$6:$Z$47,23,FALSE))</f>
        <v/>
      </c>
      <c r="AY65" s="167" t="str">
        <f>IF(AY63="","",VLOOKUP(AY63,'シフト記号表（勤務時間帯）'!$D$6:$Z$47,23,FALSE))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c r="D66" s="44"/>
      <c r="E66" s="52"/>
      <c r="F66" s="52"/>
      <c r="G66" s="86"/>
      <c r="H66" s="66"/>
      <c r="I66" s="75"/>
      <c r="J66" s="81"/>
      <c r="K66" s="81"/>
      <c r="L66" s="86"/>
      <c r="M66" s="92"/>
      <c r="N66" s="97"/>
      <c r="O66" s="102"/>
      <c r="P66" s="110" t="s">
        <v>33</v>
      </c>
      <c r="Q66" s="119"/>
      <c r="R66" s="119"/>
      <c r="S66" s="130"/>
      <c r="T66" s="144"/>
      <c r="U66" s="157"/>
      <c r="V66" s="168"/>
      <c r="W66" s="168"/>
      <c r="X66" s="168"/>
      <c r="Y66" s="168"/>
      <c r="Z66" s="168"/>
      <c r="AA66" s="183"/>
      <c r="AB66" s="157"/>
      <c r="AC66" s="168"/>
      <c r="AD66" s="168"/>
      <c r="AE66" s="168"/>
      <c r="AF66" s="168"/>
      <c r="AG66" s="168"/>
      <c r="AH66" s="183"/>
      <c r="AI66" s="157"/>
      <c r="AJ66" s="168"/>
      <c r="AK66" s="168"/>
      <c r="AL66" s="168"/>
      <c r="AM66" s="168"/>
      <c r="AN66" s="168"/>
      <c r="AO66" s="183"/>
      <c r="AP66" s="157"/>
      <c r="AQ66" s="168"/>
      <c r="AR66" s="168"/>
      <c r="AS66" s="168"/>
      <c r="AT66" s="168"/>
      <c r="AU66" s="168"/>
      <c r="AV66" s="183"/>
      <c r="AW66" s="157"/>
      <c r="AX66" s="168"/>
      <c r="AY66" s="168"/>
      <c r="AZ66" s="225"/>
      <c r="BA66" s="238"/>
      <c r="BB66" s="252"/>
      <c r="BC66" s="238"/>
      <c r="BD66" s="268"/>
      <c r="BE66" s="272"/>
      <c r="BF66" s="272"/>
      <c r="BG66" s="272"/>
      <c r="BH66" s="278"/>
    </row>
    <row r="67" spans="2:60" ht="20.25" customHeight="1">
      <c r="B67" s="12">
        <f>B64+1</f>
        <v>16</v>
      </c>
      <c r="C67" s="28"/>
      <c r="D67" s="42"/>
      <c r="E67" s="50"/>
      <c r="F67" s="50">
        <f>C66</f>
        <v>0</v>
      </c>
      <c r="G67" s="84"/>
      <c r="H67" s="64"/>
      <c r="I67" s="73"/>
      <c r="J67" s="79"/>
      <c r="K67" s="79"/>
      <c r="L67" s="84"/>
      <c r="M67" s="90"/>
      <c r="N67" s="95"/>
      <c r="O67" s="100"/>
      <c r="P67" s="106" t="s">
        <v>87</v>
      </c>
      <c r="Q67" s="113"/>
      <c r="R67" s="113"/>
      <c r="S67" s="124"/>
      <c r="T67" s="137"/>
      <c r="U67" s="155"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5"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5"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5"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5" t="str">
        <f>IF(AW66="","",VLOOKUP(AW66,'シフト記号表（勤務時間帯）'!$D$6:$X$47,21,FALSE))</f>
        <v/>
      </c>
      <c r="AX67" s="166" t="str">
        <f>IF(AX66="","",VLOOKUP(AX66,'シフト記号表（勤務時間帯）'!$D$6:$X$47,21,FALSE))</f>
        <v/>
      </c>
      <c r="AY67" s="166" t="str">
        <f>IF(AY66="","",VLOOKUP(AY66,'シフト記号表（勤務時間帯）'!$D$6:$X$47,21,FALSE))</f>
        <v/>
      </c>
      <c r="AZ67" s="223">
        <f>IF($BC$3="４週",SUM(U67:AV67),IF($BC$3="暦月",SUM(U67:AY67),""))</f>
        <v>0</v>
      </c>
      <c r="BA67" s="236"/>
      <c r="BB67" s="250">
        <f>IF($BC$3="４週",AZ67/4,IF($BC$3="暦月",(AZ67/($BC$8/7)),""))</f>
        <v>0</v>
      </c>
      <c r="BC67" s="236"/>
      <c r="BD67" s="266"/>
      <c r="BE67" s="270"/>
      <c r="BF67" s="270"/>
      <c r="BG67" s="270"/>
      <c r="BH67" s="276"/>
    </row>
    <row r="68" spans="2:60" ht="20.25" customHeight="1">
      <c r="B68" s="13"/>
      <c r="C68" s="29"/>
      <c r="D68" s="43"/>
      <c r="E68" s="51"/>
      <c r="F68" s="51"/>
      <c r="G68" s="85">
        <f>C66</f>
        <v>0</v>
      </c>
      <c r="H68" s="65"/>
      <c r="I68" s="74"/>
      <c r="J68" s="80"/>
      <c r="K68" s="80"/>
      <c r="L68" s="85"/>
      <c r="M68" s="91"/>
      <c r="N68" s="96"/>
      <c r="O68" s="101"/>
      <c r="P68" s="309" t="s">
        <v>88</v>
      </c>
      <c r="Q68" s="114"/>
      <c r="R68" s="114"/>
      <c r="S68" s="128"/>
      <c r="T68" s="141"/>
      <c r="U68" s="156"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6"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6"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6"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6" t="str">
        <f>IF(AW66="","",VLOOKUP(AW66,'シフト記号表（勤務時間帯）'!$D$6:$Z$47,23,FALSE))</f>
        <v/>
      </c>
      <c r="AX68" s="167" t="str">
        <f>IF(AX66="","",VLOOKUP(AX66,'シフト記号表（勤務時間帯）'!$D$6:$Z$47,23,FALSE))</f>
        <v/>
      </c>
      <c r="AY68" s="167" t="str">
        <f>IF(AY66="","",VLOOKUP(AY66,'シフト記号表（勤務時間帯）'!$D$6:$Z$47,23,FALSE))</f>
        <v/>
      </c>
      <c r="AZ68" s="224">
        <f>IF($BC$3="４週",SUM(U68:AV68),IF($BC$3="暦月",SUM(U68:AY68),""))</f>
        <v>0</v>
      </c>
      <c r="BA68" s="237"/>
      <c r="BB68" s="251">
        <f>IF($BC$3="４週",AZ68/4,IF($BC$3="暦月",(AZ68/($BC$8/7)),""))</f>
        <v>0</v>
      </c>
      <c r="BC68" s="237"/>
      <c r="BD68" s="267"/>
      <c r="BE68" s="271"/>
      <c r="BF68" s="271"/>
      <c r="BG68" s="271"/>
      <c r="BH68" s="277"/>
    </row>
    <row r="69" spans="2:60" ht="20.25" customHeight="1">
      <c r="B69" s="14"/>
      <c r="C69" s="30"/>
      <c r="D69" s="44"/>
      <c r="E69" s="52"/>
      <c r="F69" s="52"/>
      <c r="G69" s="86"/>
      <c r="H69" s="66"/>
      <c r="I69" s="75"/>
      <c r="J69" s="81"/>
      <c r="K69" s="81"/>
      <c r="L69" s="86"/>
      <c r="M69" s="92"/>
      <c r="N69" s="97"/>
      <c r="O69" s="102"/>
      <c r="P69" s="110" t="s">
        <v>33</v>
      </c>
      <c r="Q69" s="119"/>
      <c r="R69" s="119"/>
      <c r="S69" s="130"/>
      <c r="T69" s="144"/>
      <c r="U69" s="157"/>
      <c r="V69" s="168"/>
      <c r="W69" s="168"/>
      <c r="X69" s="168"/>
      <c r="Y69" s="168"/>
      <c r="Z69" s="168"/>
      <c r="AA69" s="183"/>
      <c r="AB69" s="157"/>
      <c r="AC69" s="168"/>
      <c r="AD69" s="168"/>
      <c r="AE69" s="168"/>
      <c r="AF69" s="168"/>
      <c r="AG69" s="168"/>
      <c r="AH69" s="183"/>
      <c r="AI69" s="157"/>
      <c r="AJ69" s="168"/>
      <c r="AK69" s="168"/>
      <c r="AL69" s="168"/>
      <c r="AM69" s="168"/>
      <c r="AN69" s="168"/>
      <c r="AO69" s="183"/>
      <c r="AP69" s="157"/>
      <c r="AQ69" s="168"/>
      <c r="AR69" s="168"/>
      <c r="AS69" s="168"/>
      <c r="AT69" s="168"/>
      <c r="AU69" s="168"/>
      <c r="AV69" s="183"/>
      <c r="AW69" s="157"/>
      <c r="AX69" s="168"/>
      <c r="AY69" s="168"/>
      <c r="AZ69" s="225"/>
      <c r="BA69" s="238"/>
      <c r="BB69" s="252"/>
      <c r="BC69" s="238"/>
      <c r="BD69" s="268"/>
      <c r="BE69" s="272"/>
      <c r="BF69" s="272"/>
      <c r="BG69" s="272"/>
      <c r="BH69" s="278"/>
    </row>
    <row r="70" spans="2:60" ht="20.25" customHeight="1">
      <c r="B70" s="12">
        <f>B67+1</f>
        <v>17</v>
      </c>
      <c r="C70" s="28"/>
      <c r="D70" s="42"/>
      <c r="E70" s="50"/>
      <c r="F70" s="50">
        <f>C69</f>
        <v>0</v>
      </c>
      <c r="G70" s="84"/>
      <c r="H70" s="64"/>
      <c r="I70" s="73"/>
      <c r="J70" s="79"/>
      <c r="K70" s="79"/>
      <c r="L70" s="84"/>
      <c r="M70" s="90"/>
      <c r="N70" s="95"/>
      <c r="O70" s="100"/>
      <c r="P70" s="106" t="s">
        <v>87</v>
      </c>
      <c r="Q70" s="113"/>
      <c r="R70" s="113"/>
      <c r="S70" s="124"/>
      <c r="T70" s="137"/>
      <c r="U70" s="155"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5"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5"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5"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5" t="str">
        <f>IF(AW69="","",VLOOKUP(AW69,'シフト記号表（勤務時間帯）'!$D$6:$X$47,21,FALSE))</f>
        <v/>
      </c>
      <c r="AX70" s="166" t="str">
        <f>IF(AX69="","",VLOOKUP(AX69,'シフト記号表（勤務時間帯）'!$D$6:$X$47,21,FALSE))</f>
        <v/>
      </c>
      <c r="AY70" s="166" t="str">
        <f>IF(AY69="","",VLOOKUP(AY69,'シフト記号表（勤務時間帯）'!$D$6:$X$47,21,FALSE))</f>
        <v/>
      </c>
      <c r="AZ70" s="223">
        <f>IF($BC$3="４週",SUM(U70:AV70),IF($BC$3="暦月",SUM(U70:AY70),""))</f>
        <v>0</v>
      </c>
      <c r="BA70" s="236"/>
      <c r="BB70" s="250">
        <f>IF($BC$3="４週",AZ70/4,IF($BC$3="暦月",(AZ70/($BC$8/7)),""))</f>
        <v>0</v>
      </c>
      <c r="BC70" s="236"/>
      <c r="BD70" s="266"/>
      <c r="BE70" s="270"/>
      <c r="BF70" s="270"/>
      <c r="BG70" s="270"/>
      <c r="BH70" s="276"/>
    </row>
    <row r="71" spans="2:60" ht="20.25" customHeight="1">
      <c r="B71" s="13"/>
      <c r="C71" s="29"/>
      <c r="D71" s="43"/>
      <c r="E71" s="51"/>
      <c r="F71" s="51"/>
      <c r="G71" s="85">
        <f>C69</f>
        <v>0</v>
      </c>
      <c r="H71" s="65"/>
      <c r="I71" s="74"/>
      <c r="J71" s="80"/>
      <c r="K71" s="80"/>
      <c r="L71" s="85"/>
      <c r="M71" s="91"/>
      <c r="N71" s="96"/>
      <c r="O71" s="101"/>
      <c r="P71" s="309" t="s">
        <v>88</v>
      </c>
      <c r="Q71" s="114"/>
      <c r="R71" s="114"/>
      <c r="S71" s="128"/>
      <c r="T71" s="141"/>
      <c r="U71" s="156"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6"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6"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6"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6" t="str">
        <f>IF(AW69="","",VLOOKUP(AW69,'シフト記号表（勤務時間帯）'!$D$6:$Z$47,23,FALSE))</f>
        <v/>
      </c>
      <c r="AX71" s="167" t="str">
        <f>IF(AX69="","",VLOOKUP(AX69,'シフト記号表（勤務時間帯）'!$D$6:$Z$47,23,FALSE))</f>
        <v/>
      </c>
      <c r="AY71" s="167" t="str">
        <f>IF(AY69="","",VLOOKUP(AY69,'シフト記号表（勤務時間帯）'!$D$6:$Z$47,23,FALSE))</f>
        <v/>
      </c>
      <c r="AZ71" s="224">
        <f>IF($BC$3="４週",SUM(U71:AV71),IF($BC$3="暦月",SUM(U71:AY71),""))</f>
        <v>0</v>
      </c>
      <c r="BA71" s="237"/>
      <c r="BB71" s="251">
        <f>IF($BC$3="４週",AZ71/4,IF($BC$3="暦月",(AZ71/($BC$8/7)),""))</f>
        <v>0</v>
      </c>
      <c r="BC71" s="237"/>
      <c r="BD71" s="267"/>
      <c r="BE71" s="271"/>
      <c r="BF71" s="271"/>
      <c r="BG71" s="271"/>
      <c r="BH71" s="277"/>
    </row>
    <row r="72" spans="2:60" ht="20.25" customHeight="1">
      <c r="B72" s="14"/>
      <c r="C72" s="30"/>
      <c r="D72" s="44"/>
      <c r="E72" s="52"/>
      <c r="F72" s="52"/>
      <c r="G72" s="86"/>
      <c r="H72" s="66"/>
      <c r="I72" s="75"/>
      <c r="J72" s="81"/>
      <c r="K72" s="81"/>
      <c r="L72" s="86"/>
      <c r="M72" s="92"/>
      <c r="N72" s="97"/>
      <c r="O72" s="102"/>
      <c r="P72" s="110" t="s">
        <v>33</v>
      </c>
      <c r="Q72" s="119"/>
      <c r="R72" s="119"/>
      <c r="S72" s="130"/>
      <c r="T72" s="144"/>
      <c r="U72" s="157"/>
      <c r="V72" s="168"/>
      <c r="W72" s="168"/>
      <c r="X72" s="168"/>
      <c r="Y72" s="168"/>
      <c r="Z72" s="168"/>
      <c r="AA72" s="183"/>
      <c r="AB72" s="157"/>
      <c r="AC72" s="168"/>
      <c r="AD72" s="168"/>
      <c r="AE72" s="168"/>
      <c r="AF72" s="168"/>
      <c r="AG72" s="168"/>
      <c r="AH72" s="183"/>
      <c r="AI72" s="157"/>
      <c r="AJ72" s="168"/>
      <c r="AK72" s="168"/>
      <c r="AL72" s="168"/>
      <c r="AM72" s="168"/>
      <c r="AN72" s="168"/>
      <c r="AO72" s="183"/>
      <c r="AP72" s="157"/>
      <c r="AQ72" s="168"/>
      <c r="AR72" s="168"/>
      <c r="AS72" s="168"/>
      <c r="AT72" s="168"/>
      <c r="AU72" s="168"/>
      <c r="AV72" s="183"/>
      <c r="AW72" s="157"/>
      <c r="AX72" s="168"/>
      <c r="AY72" s="168"/>
      <c r="AZ72" s="225"/>
      <c r="BA72" s="238"/>
      <c r="BB72" s="252"/>
      <c r="BC72" s="238"/>
      <c r="BD72" s="268"/>
      <c r="BE72" s="272"/>
      <c r="BF72" s="272"/>
      <c r="BG72" s="272"/>
      <c r="BH72" s="278"/>
    </row>
    <row r="73" spans="2:60" ht="20.25" customHeight="1">
      <c r="B73" s="12">
        <f>B70+1</f>
        <v>18</v>
      </c>
      <c r="C73" s="28"/>
      <c r="D73" s="42"/>
      <c r="E73" s="50"/>
      <c r="F73" s="50">
        <f>C72</f>
        <v>0</v>
      </c>
      <c r="G73" s="84"/>
      <c r="H73" s="64"/>
      <c r="I73" s="73"/>
      <c r="J73" s="79"/>
      <c r="K73" s="79"/>
      <c r="L73" s="84"/>
      <c r="M73" s="90"/>
      <c r="N73" s="95"/>
      <c r="O73" s="100"/>
      <c r="P73" s="106" t="s">
        <v>87</v>
      </c>
      <c r="Q73" s="113"/>
      <c r="R73" s="113"/>
      <c r="S73" s="124"/>
      <c r="T73" s="137"/>
      <c r="U73" s="155"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5"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5"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5"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5" t="str">
        <f>IF(AW72="","",VLOOKUP(AW72,'シフト記号表（勤務時間帯）'!$D$6:$X$47,21,FALSE))</f>
        <v/>
      </c>
      <c r="AX73" s="166" t="str">
        <f>IF(AX72="","",VLOOKUP(AX72,'シフト記号表（勤務時間帯）'!$D$6:$X$47,21,FALSE))</f>
        <v/>
      </c>
      <c r="AY73" s="166" t="str">
        <f>IF(AY72="","",VLOOKUP(AY72,'シフト記号表（勤務時間帯）'!$D$6:$X$47,21,FALSE))</f>
        <v/>
      </c>
      <c r="AZ73" s="223">
        <f>IF($BC$3="４週",SUM(U73:AV73),IF($BC$3="暦月",SUM(U73:AY73),""))</f>
        <v>0</v>
      </c>
      <c r="BA73" s="236"/>
      <c r="BB73" s="250">
        <f>IF($BC$3="４週",AZ73/4,IF($BC$3="暦月",(AZ73/($BC$8/7)),""))</f>
        <v>0</v>
      </c>
      <c r="BC73" s="236"/>
      <c r="BD73" s="266"/>
      <c r="BE73" s="270"/>
      <c r="BF73" s="270"/>
      <c r="BG73" s="270"/>
      <c r="BH73" s="276"/>
    </row>
    <row r="74" spans="2:60" ht="20.25" customHeight="1">
      <c r="B74" s="13"/>
      <c r="C74" s="29"/>
      <c r="D74" s="43"/>
      <c r="E74" s="51"/>
      <c r="F74" s="51"/>
      <c r="G74" s="85">
        <f>C72</f>
        <v>0</v>
      </c>
      <c r="H74" s="65"/>
      <c r="I74" s="74"/>
      <c r="J74" s="80"/>
      <c r="K74" s="80"/>
      <c r="L74" s="85"/>
      <c r="M74" s="91"/>
      <c r="N74" s="96"/>
      <c r="O74" s="101"/>
      <c r="P74" s="309" t="s">
        <v>88</v>
      </c>
      <c r="Q74" s="114"/>
      <c r="R74" s="114"/>
      <c r="S74" s="128"/>
      <c r="T74" s="141"/>
      <c r="U74" s="156"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6"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6"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6"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6" t="str">
        <f>IF(AW72="","",VLOOKUP(AW72,'シフト記号表（勤務時間帯）'!$D$6:$Z$47,23,FALSE))</f>
        <v/>
      </c>
      <c r="AX74" s="167" t="str">
        <f>IF(AX72="","",VLOOKUP(AX72,'シフト記号表（勤務時間帯）'!$D$6:$Z$47,23,FALSE))</f>
        <v/>
      </c>
      <c r="AY74" s="167" t="str">
        <f>IF(AY72="","",VLOOKUP(AY72,'シフト記号表（勤務時間帯）'!$D$6:$Z$47,23,FALSE))</f>
        <v/>
      </c>
      <c r="AZ74" s="224">
        <f>IF($BC$3="４週",SUM(U74:AV74),IF($BC$3="暦月",SUM(U74:AY74),""))</f>
        <v>0</v>
      </c>
      <c r="BA74" s="237"/>
      <c r="BB74" s="251">
        <f>IF($BC$3="４週",AZ74/4,IF($BC$3="暦月",(AZ74/($BC$8/7)),""))</f>
        <v>0</v>
      </c>
      <c r="BC74" s="237"/>
      <c r="BD74" s="267"/>
      <c r="BE74" s="271"/>
      <c r="BF74" s="271"/>
      <c r="BG74" s="271"/>
      <c r="BH74" s="277"/>
    </row>
    <row r="75" spans="2:60" ht="20.25" customHeight="1">
      <c r="B75" s="14"/>
      <c r="C75" s="30"/>
      <c r="D75" s="44"/>
      <c r="E75" s="52"/>
      <c r="F75" s="52"/>
      <c r="G75" s="86"/>
      <c r="H75" s="66"/>
      <c r="I75" s="75"/>
      <c r="J75" s="81"/>
      <c r="K75" s="81"/>
      <c r="L75" s="86"/>
      <c r="M75" s="92"/>
      <c r="N75" s="97"/>
      <c r="O75" s="102"/>
      <c r="P75" s="110" t="s">
        <v>33</v>
      </c>
      <c r="Q75" s="119"/>
      <c r="R75" s="119"/>
      <c r="S75" s="130"/>
      <c r="T75" s="144"/>
      <c r="U75" s="157"/>
      <c r="V75" s="168"/>
      <c r="W75" s="168"/>
      <c r="X75" s="168"/>
      <c r="Y75" s="168"/>
      <c r="Z75" s="168"/>
      <c r="AA75" s="183"/>
      <c r="AB75" s="157"/>
      <c r="AC75" s="168"/>
      <c r="AD75" s="168"/>
      <c r="AE75" s="168"/>
      <c r="AF75" s="168"/>
      <c r="AG75" s="168"/>
      <c r="AH75" s="183"/>
      <c r="AI75" s="157"/>
      <c r="AJ75" s="168"/>
      <c r="AK75" s="168"/>
      <c r="AL75" s="168"/>
      <c r="AM75" s="168"/>
      <c r="AN75" s="168"/>
      <c r="AO75" s="183"/>
      <c r="AP75" s="157"/>
      <c r="AQ75" s="168"/>
      <c r="AR75" s="168"/>
      <c r="AS75" s="168"/>
      <c r="AT75" s="168"/>
      <c r="AU75" s="168"/>
      <c r="AV75" s="183"/>
      <c r="AW75" s="157"/>
      <c r="AX75" s="168"/>
      <c r="AY75" s="168"/>
      <c r="AZ75" s="225"/>
      <c r="BA75" s="238"/>
      <c r="BB75" s="252"/>
      <c r="BC75" s="238"/>
      <c r="BD75" s="268"/>
      <c r="BE75" s="272"/>
      <c r="BF75" s="272"/>
      <c r="BG75" s="272"/>
      <c r="BH75" s="278"/>
    </row>
    <row r="76" spans="2:60" ht="20.25" customHeight="1">
      <c r="B76" s="12">
        <f>B73+1</f>
        <v>19</v>
      </c>
      <c r="C76" s="28"/>
      <c r="D76" s="42"/>
      <c r="E76" s="50"/>
      <c r="F76" s="50">
        <f>C75</f>
        <v>0</v>
      </c>
      <c r="G76" s="84"/>
      <c r="H76" s="64"/>
      <c r="I76" s="73"/>
      <c r="J76" s="79"/>
      <c r="K76" s="79"/>
      <c r="L76" s="84"/>
      <c r="M76" s="90"/>
      <c r="N76" s="95"/>
      <c r="O76" s="100"/>
      <c r="P76" s="106" t="s">
        <v>87</v>
      </c>
      <c r="Q76" s="113"/>
      <c r="R76" s="113"/>
      <c r="S76" s="124"/>
      <c r="T76" s="137"/>
      <c r="U76" s="155"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5"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5"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5"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5" t="str">
        <f>IF(AW75="","",VLOOKUP(AW75,'シフト記号表（勤務時間帯）'!$D$6:$X$47,21,FALSE))</f>
        <v/>
      </c>
      <c r="AX76" s="166" t="str">
        <f>IF(AX75="","",VLOOKUP(AX75,'シフト記号表（勤務時間帯）'!$D$6:$X$47,21,FALSE))</f>
        <v/>
      </c>
      <c r="AY76" s="166" t="str">
        <f>IF(AY75="","",VLOOKUP(AY75,'シフト記号表（勤務時間帯）'!$D$6:$X$47,21,FALSE))</f>
        <v/>
      </c>
      <c r="AZ76" s="223">
        <f>IF($BC$3="４週",SUM(U76:AV76),IF($BC$3="暦月",SUM(U76:AY76),""))</f>
        <v>0</v>
      </c>
      <c r="BA76" s="236"/>
      <c r="BB76" s="250">
        <f>IF($BC$3="４週",AZ76/4,IF($BC$3="暦月",(AZ76/($BC$8/7)),""))</f>
        <v>0</v>
      </c>
      <c r="BC76" s="236"/>
      <c r="BD76" s="266"/>
      <c r="BE76" s="270"/>
      <c r="BF76" s="270"/>
      <c r="BG76" s="270"/>
      <c r="BH76" s="276"/>
    </row>
    <row r="77" spans="2:60" ht="20.25" customHeight="1">
      <c r="B77" s="13"/>
      <c r="C77" s="29"/>
      <c r="D77" s="43"/>
      <c r="E77" s="51"/>
      <c r="F77" s="51"/>
      <c r="G77" s="85">
        <f>C75</f>
        <v>0</v>
      </c>
      <c r="H77" s="65"/>
      <c r="I77" s="74"/>
      <c r="J77" s="80"/>
      <c r="K77" s="80"/>
      <c r="L77" s="85"/>
      <c r="M77" s="91"/>
      <c r="N77" s="96"/>
      <c r="O77" s="101"/>
      <c r="P77" s="309" t="s">
        <v>88</v>
      </c>
      <c r="Q77" s="114"/>
      <c r="R77" s="114"/>
      <c r="S77" s="128"/>
      <c r="T77" s="141"/>
      <c r="U77" s="156"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6"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6"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6"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6" t="str">
        <f>IF(AW75="","",VLOOKUP(AW75,'シフト記号表（勤務時間帯）'!$D$6:$Z$47,23,FALSE))</f>
        <v/>
      </c>
      <c r="AX77" s="167" t="str">
        <f>IF(AX75="","",VLOOKUP(AX75,'シフト記号表（勤務時間帯）'!$D$6:$Z$47,23,FALSE))</f>
        <v/>
      </c>
      <c r="AY77" s="167" t="str">
        <f>IF(AY75="","",VLOOKUP(AY75,'シフト記号表（勤務時間帯）'!$D$6:$Z$47,23,FALSE))</f>
        <v/>
      </c>
      <c r="AZ77" s="224">
        <f>IF($BC$3="４週",SUM(U77:AV77),IF($BC$3="暦月",SUM(U77:AY77),""))</f>
        <v>0</v>
      </c>
      <c r="BA77" s="237"/>
      <c r="BB77" s="251">
        <f>IF($BC$3="４週",AZ77/4,IF($BC$3="暦月",(AZ77/($BC$8/7)),""))</f>
        <v>0</v>
      </c>
      <c r="BC77" s="237"/>
      <c r="BD77" s="267"/>
      <c r="BE77" s="271"/>
      <c r="BF77" s="271"/>
      <c r="BG77" s="271"/>
      <c r="BH77" s="277"/>
    </row>
    <row r="78" spans="2:60" ht="20.25" customHeight="1">
      <c r="B78" s="14"/>
      <c r="C78" s="30"/>
      <c r="D78" s="44"/>
      <c r="E78" s="52"/>
      <c r="F78" s="52"/>
      <c r="G78" s="86"/>
      <c r="H78" s="66"/>
      <c r="I78" s="75"/>
      <c r="J78" s="81"/>
      <c r="K78" s="81"/>
      <c r="L78" s="86"/>
      <c r="M78" s="92"/>
      <c r="N78" s="97"/>
      <c r="O78" s="102"/>
      <c r="P78" s="110" t="s">
        <v>33</v>
      </c>
      <c r="Q78" s="119"/>
      <c r="R78" s="119"/>
      <c r="S78" s="130"/>
      <c r="T78" s="144"/>
      <c r="U78" s="157"/>
      <c r="V78" s="168"/>
      <c r="W78" s="168"/>
      <c r="X78" s="168"/>
      <c r="Y78" s="168"/>
      <c r="Z78" s="168"/>
      <c r="AA78" s="183"/>
      <c r="AB78" s="157"/>
      <c r="AC78" s="168"/>
      <c r="AD78" s="168"/>
      <c r="AE78" s="168"/>
      <c r="AF78" s="168"/>
      <c r="AG78" s="168"/>
      <c r="AH78" s="183"/>
      <c r="AI78" s="157"/>
      <c r="AJ78" s="168"/>
      <c r="AK78" s="168"/>
      <c r="AL78" s="168"/>
      <c r="AM78" s="168"/>
      <c r="AN78" s="168"/>
      <c r="AO78" s="183"/>
      <c r="AP78" s="157"/>
      <c r="AQ78" s="168"/>
      <c r="AR78" s="168"/>
      <c r="AS78" s="168"/>
      <c r="AT78" s="168"/>
      <c r="AU78" s="168"/>
      <c r="AV78" s="183"/>
      <c r="AW78" s="157"/>
      <c r="AX78" s="168"/>
      <c r="AY78" s="168"/>
      <c r="AZ78" s="225"/>
      <c r="BA78" s="238"/>
      <c r="BB78" s="252"/>
      <c r="BC78" s="238"/>
      <c r="BD78" s="268"/>
      <c r="BE78" s="272"/>
      <c r="BF78" s="272"/>
      <c r="BG78" s="272"/>
      <c r="BH78" s="278"/>
    </row>
    <row r="79" spans="2:60" ht="20.25" customHeight="1">
      <c r="B79" s="12">
        <f>B76+1</f>
        <v>20</v>
      </c>
      <c r="C79" s="28"/>
      <c r="D79" s="42"/>
      <c r="E79" s="50"/>
      <c r="F79" s="50">
        <f>C78</f>
        <v>0</v>
      </c>
      <c r="G79" s="84"/>
      <c r="H79" s="64"/>
      <c r="I79" s="73"/>
      <c r="J79" s="79"/>
      <c r="K79" s="79"/>
      <c r="L79" s="84"/>
      <c r="M79" s="90"/>
      <c r="N79" s="95"/>
      <c r="O79" s="100"/>
      <c r="P79" s="106" t="s">
        <v>87</v>
      </c>
      <c r="Q79" s="113"/>
      <c r="R79" s="113"/>
      <c r="S79" s="124"/>
      <c r="T79" s="137"/>
      <c r="U79" s="155"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5"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5"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5"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5" t="str">
        <f>IF(AW78="","",VLOOKUP(AW78,'シフト記号表（勤務時間帯）'!$D$6:$X$47,21,FALSE))</f>
        <v/>
      </c>
      <c r="AX79" s="166" t="str">
        <f>IF(AX78="","",VLOOKUP(AX78,'シフト記号表（勤務時間帯）'!$D$6:$X$47,21,FALSE))</f>
        <v/>
      </c>
      <c r="AY79" s="166" t="str">
        <f>IF(AY78="","",VLOOKUP(AY78,'シフト記号表（勤務時間帯）'!$D$6:$X$47,21,FALSE))</f>
        <v/>
      </c>
      <c r="AZ79" s="223">
        <f>IF($BC$3="４週",SUM(U79:AV79),IF($BC$3="暦月",SUM(U79:AY79),""))</f>
        <v>0</v>
      </c>
      <c r="BA79" s="236"/>
      <c r="BB79" s="250">
        <f>IF($BC$3="４週",AZ79/4,IF($BC$3="暦月",(AZ79/($BC$8/7)),""))</f>
        <v>0</v>
      </c>
      <c r="BC79" s="236"/>
      <c r="BD79" s="266"/>
      <c r="BE79" s="270"/>
      <c r="BF79" s="270"/>
      <c r="BG79" s="270"/>
      <c r="BH79" s="276"/>
    </row>
    <row r="80" spans="2:60" ht="20.25" customHeight="1">
      <c r="B80" s="13"/>
      <c r="C80" s="29"/>
      <c r="D80" s="43"/>
      <c r="E80" s="51"/>
      <c r="F80" s="51"/>
      <c r="G80" s="85">
        <f>C78</f>
        <v>0</v>
      </c>
      <c r="H80" s="65"/>
      <c r="I80" s="74"/>
      <c r="J80" s="80"/>
      <c r="K80" s="80"/>
      <c r="L80" s="85"/>
      <c r="M80" s="91"/>
      <c r="N80" s="96"/>
      <c r="O80" s="101"/>
      <c r="P80" s="309" t="s">
        <v>88</v>
      </c>
      <c r="Q80" s="114"/>
      <c r="R80" s="114"/>
      <c r="S80" s="128"/>
      <c r="T80" s="141"/>
      <c r="U80" s="156"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6"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6"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6"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6" t="str">
        <f>IF(AW78="","",VLOOKUP(AW78,'シフト記号表（勤務時間帯）'!$D$6:$Z$47,23,FALSE))</f>
        <v/>
      </c>
      <c r="AX80" s="167" t="str">
        <f>IF(AX78="","",VLOOKUP(AX78,'シフト記号表（勤務時間帯）'!$D$6:$Z$47,23,FALSE))</f>
        <v/>
      </c>
      <c r="AY80" s="167" t="str">
        <f>IF(AY78="","",VLOOKUP(AY78,'シフト記号表（勤務時間帯）'!$D$6:$Z$47,23,FALSE))</f>
        <v/>
      </c>
      <c r="AZ80" s="224">
        <f>IF($BC$3="４週",SUM(U80:AV80),IF($BC$3="暦月",SUM(U80:AY80),""))</f>
        <v>0</v>
      </c>
      <c r="BA80" s="237"/>
      <c r="BB80" s="251">
        <f>IF($BC$3="４週",AZ80/4,IF($BC$3="暦月",(AZ80/($BC$8/7)),""))</f>
        <v>0</v>
      </c>
      <c r="BC80" s="237"/>
      <c r="BD80" s="267"/>
      <c r="BE80" s="271"/>
      <c r="BF80" s="271"/>
      <c r="BG80" s="271"/>
      <c r="BH80" s="277"/>
    </row>
    <row r="81" spans="2:60" ht="20.25" customHeight="1">
      <c r="B81" s="14"/>
      <c r="C81" s="30"/>
      <c r="D81" s="44"/>
      <c r="E81" s="52"/>
      <c r="F81" s="52"/>
      <c r="G81" s="86"/>
      <c r="H81" s="66"/>
      <c r="I81" s="75"/>
      <c r="J81" s="81"/>
      <c r="K81" s="81"/>
      <c r="L81" s="86"/>
      <c r="M81" s="92"/>
      <c r="N81" s="97"/>
      <c r="O81" s="102"/>
      <c r="P81" s="110" t="s">
        <v>33</v>
      </c>
      <c r="Q81" s="119"/>
      <c r="R81" s="119"/>
      <c r="S81" s="130"/>
      <c r="T81" s="144"/>
      <c r="U81" s="157"/>
      <c r="V81" s="168"/>
      <c r="W81" s="168"/>
      <c r="X81" s="168"/>
      <c r="Y81" s="168"/>
      <c r="Z81" s="168"/>
      <c r="AA81" s="183"/>
      <c r="AB81" s="157"/>
      <c r="AC81" s="168"/>
      <c r="AD81" s="168"/>
      <c r="AE81" s="168"/>
      <c r="AF81" s="168"/>
      <c r="AG81" s="168"/>
      <c r="AH81" s="183"/>
      <c r="AI81" s="157"/>
      <c r="AJ81" s="168"/>
      <c r="AK81" s="168"/>
      <c r="AL81" s="168"/>
      <c r="AM81" s="168"/>
      <c r="AN81" s="168"/>
      <c r="AO81" s="183"/>
      <c r="AP81" s="157"/>
      <c r="AQ81" s="168"/>
      <c r="AR81" s="168"/>
      <c r="AS81" s="168"/>
      <c r="AT81" s="168"/>
      <c r="AU81" s="168"/>
      <c r="AV81" s="183"/>
      <c r="AW81" s="157"/>
      <c r="AX81" s="168"/>
      <c r="AY81" s="168"/>
      <c r="AZ81" s="225"/>
      <c r="BA81" s="238"/>
      <c r="BB81" s="252"/>
      <c r="BC81" s="238"/>
      <c r="BD81" s="268"/>
      <c r="BE81" s="272"/>
      <c r="BF81" s="272"/>
      <c r="BG81" s="272"/>
      <c r="BH81" s="278"/>
    </row>
    <row r="82" spans="2:60" ht="20.25" customHeight="1">
      <c r="B82" s="12">
        <f>B79+1</f>
        <v>21</v>
      </c>
      <c r="C82" s="28"/>
      <c r="D82" s="42"/>
      <c r="E82" s="50"/>
      <c r="F82" s="50">
        <f>C81</f>
        <v>0</v>
      </c>
      <c r="G82" s="84"/>
      <c r="H82" s="64"/>
      <c r="I82" s="73"/>
      <c r="J82" s="79"/>
      <c r="K82" s="79"/>
      <c r="L82" s="84"/>
      <c r="M82" s="90"/>
      <c r="N82" s="95"/>
      <c r="O82" s="100"/>
      <c r="P82" s="106" t="s">
        <v>87</v>
      </c>
      <c r="Q82" s="113"/>
      <c r="R82" s="113"/>
      <c r="S82" s="124"/>
      <c r="T82" s="137"/>
      <c r="U82" s="155"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5"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5"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5"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5" t="str">
        <f>IF(AW81="","",VLOOKUP(AW81,'シフト記号表（勤務時間帯）'!$D$6:$X$47,21,FALSE))</f>
        <v/>
      </c>
      <c r="AX82" s="166" t="str">
        <f>IF(AX81="","",VLOOKUP(AX81,'シフト記号表（勤務時間帯）'!$D$6:$X$47,21,FALSE))</f>
        <v/>
      </c>
      <c r="AY82" s="166" t="str">
        <f>IF(AY81="","",VLOOKUP(AY81,'シフト記号表（勤務時間帯）'!$D$6:$X$47,21,FALSE))</f>
        <v/>
      </c>
      <c r="AZ82" s="223">
        <f>IF($BC$3="４週",SUM(U82:AV82),IF($BC$3="暦月",SUM(U82:AY82),""))</f>
        <v>0</v>
      </c>
      <c r="BA82" s="236"/>
      <c r="BB82" s="250">
        <f>IF($BC$3="４週",AZ82/4,IF($BC$3="暦月",(AZ82/($BC$8/7)),""))</f>
        <v>0</v>
      </c>
      <c r="BC82" s="236"/>
      <c r="BD82" s="266"/>
      <c r="BE82" s="270"/>
      <c r="BF82" s="270"/>
      <c r="BG82" s="270"/>
      <c r="BH82" s="276"/>
    </row>
    <row r="83" spans="2:60" ht="20.25" customHeight="1">
      <c r="B83" s="13"/>
      <c r="C83" s="29"/>
      <c r="D83" s="43"/>
      <c r="E83" s="51"/>
      <c r="F83" s="51"/>
      <c r="G83" s="85">
        <f>C81</f>
        <v>0</v>
      </c>
      <c r="H83" s="65"/>
      <c r="I83" s="74"/>
      <c r="J83" s="80"/>
      <c r="K83" s="80"/>
      <c r="L83" s="85"/>
      <c r="M83" s="91"/>
      <c r="N83" s="96"/>
      <c r="O83" s="101"/>
      <c r="P83" s="309" t="s">
        <v>88</v>
      </c>
      <c r="Q83" s="114"/>
      <c r="R83" s="114"/>
      <c r="S83" s="128"/>
      <c r="T83" s="141"/>
      <c r="U83" s="156"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6"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6"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6"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6" t="str">
        <f>IF(AW81="","",VLOOKUP(AW81,'シフト記号表（勤務時間帯）'!$D$6:$Z$47,23,FALSE))</f>
        <v/>
      </c>
      <c r="AX83" s="167" t="str">
        <f>IF(AX81="","",VLOOKUP(AX81,'シフト記号表（勤務時間帯）'!$D$6:$Z$47,23,FALSE))</f>
        <v/>
      </c>
      <c r="AY83" s="167" t="str">
        <f>IF(AY81="","",VLOOKUP(AY81,'シフト記号表（勤務時間帯）'!$D$6:$Z$47,23,FALSE))</f>
        <v/>
      </c>
      <c r="AZ83" s="224">
        <f>IF($BC$3="４週",SUM(U83:AV83),IF($BC$3="暦月",SUM(U83:AY83),""))</f>
        <v>0</v>
      </c>
      <c r="BA83" s="237"/>
      <c r="BB83" s="251">
        <f>IF($BC$3="４週",AZ83/4,IF($BC$3="暦月",(AZ83/($BC$8/7)),""))</f>
        <v>0</v>
      </c>
      <c r="BC83" s="237"/>
      <c r="BD83" s="267"/>
      <c r="BE83" s="271"/>
      <c r="BF83" s="271"/>
      <c r="BG83" s="271"/>
      <c r="BH83" s="277"/>
    </row>
    <row r="84" spans="2:60" ht="20.25" customHeight="1">
      <c r="B84" s="14"/>
      <c r="C84" s="30"/>
      <c r="D84" s="44"/>
      <c r="E84" s="52"/>
      <c r="F84" s="52"/>
      <c r="G84" s="86"/>
      <c r="H84" s="66"/>
      <c r="I84" s="75"/>
      <c r="J84" s="81"/>
      <c r="K84" s="81"/>
      <c r="L84" s="86"/>
      <c r="M84" s="92"/>
      <c r="N84" s="97"/>
      <c r="O84" s="102"/>
      <c r="P84" s="110" t="s">
        <v>33</v>
      </c>
      <c r="Q84" s="119"/>
      <c r="R84" s="119"/>
      <c r="S84" s="130"/>
      <c r="T84" s="144"/>
      <c r="U84" s="157"/>
      <c r="V84" s="168"/>
      <c r="W84" s="168"/>
      <c r="X84" s="168"/>
      <c r="Y84" s="168"/>
      <c r="Z84" s="168"/>
      <c r="AA84" s="183"/>
      <c r="AB84" s="157"/>
      <c r="AC84" s="168"/>
      <c r="AD84" s="168"/>
      <c r="AE84" s="168"/>
      <c r="AF84" s="168"/>
      <c r="AG84" s="168"/>
      <c r="AH84" s="183"/>
      <c r="AI84" s="157"/>
      <c r="AJ84" s="168"/>
      <c r="AK84" s="168"/>
      <c r="AL84" s="168"/>
      <c r="AM84" s="168"/>
      <c r="AN84" s="168"/>
      <c r="AO84" s="183"/>
      <c r="AP84" s="157"/>
      <c r="AQ84" s="168"/>
      <c r="AR84" s="168"/>
      <c r="AS84" s="168"/>
      <c r="AT84" s="168"/>
      <c r="AU84" s="168"/>
      <c r="AV84" s="183"/>
      <c r="AW84" s="157"/>
      <c r="AX84" s="168"/>
      <c r="AY84" s="168"/>
      <c r="AZ84" s="225"/>
      <c r="BA84" s="238"/>
      <c r="BB84" s="252"/>
      <c r="BC84" s="238"/>
      <c r="BD84" s="268"/>
      <c r="BE84" s="272"/>
      <c r="BF84" s="272"/>
      <c r="BG84" s="272"/>
      <c r="BH84" s="278"/>
    </row>
    <row r="85" spans="2:60" ht="20.25" customHeight="1">
      <c r="B85" s="12">
        <f>B82+1</f>
        <v>22</v>
      </c>
      <c r="C85" s="28"/>
      <c r="D85" s="42"/>
      <c r="E85" s="50"/>
      <c r="F85" s="50">
        <f>C84</f>
        <v>0</v>
      </c>
      <c r="G85" s="84"/>
      <c r="H85" s="64"/>
      <c r="I85" s="73"/>
      <c r="J85" s="79"/>
      <c r="K85" s="79"/>
      <c r="L85" s="84"/>
      <c r="M85" s="90"/>
      <c r="N85" s="95"/>
      <c r="O85" s="100"/>
      <c r="P85" s="106" t="s">
        <v>87</v>
      </c>
      <c r="Q85" s="113"/>
      <c r="R85" s="113"/>
      <c r="S85" s="124"/>
      <c r="T85" s="137"/>
      <c r="U85" s="155"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5"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5"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5"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5" t="str">
        <f>IF(AW84="","",VLOOKUP(AW84,'シフト記号表（勤務時間帯）'!$D$6:$X$47,21,FALSE))</f>
        <v/>
      </c>
      <c r="AX85" s="166" t="str">
        <f>IF(AX84="","",VLOOKUP(AX84,'シフト記号表（勤務時間帯）'!$D$6:$X$47,21,FALSE))</f>
        <v/>
      </c>
      <c r="AY85" s="166" t="str">
        <f>IF(AY84="","",VLOOKUP(AY84,'シフト記号表（勤務時間帯）'!$D$6:$X$47,21,FALSE))</f>
        <v/>
      </c>
      <c r="AZ85" s="223">
        <f>IF($BC$3="４週",SUM(U85:AV85),IF($BC$3="暦月",SUM(U85:AY85),""))</f>
        <v>0</v>
      </c>
      <c r="BA85" s="236"/>
      <c r="BB85" s="250">
        <f>IF($BC$3="４週",AZ85/4,IF($BC$3="暦月",(AZ85/($BC$8/7)),""))</f>
        <v>0</v>
      </c>
      <c r="BC85" s="236"/>
      <c r="BD85" s="266"/>
      <c r="BE85" s="270"/>
      <c r="BF85" s="270"/>
      <c r="BG85" s="270"/>
      <c r="BH85" s="276"/>
    </row>
    <row r="86" spans="2:60" ht="20.25" customHeight="1">
      <c r="B86" s="13"/>
      <c r="C86" s="29"/>
      <c r="D86" s="43"/>
      <c r="E86" s="51"/>
      <c r="F86" s="51"/>
      <c r="G86" s="85">
        <f>C84</f>
        <v>0</v>
      </c>
      <c r="H86" s="65"/>
      <c r="I86" s="74"/>
      <c r="J86" s="80"/>
      <c r="K86" s="80"/>
      <c r="L86" s="85"/>
      <c r="M86" s="91"/>
      <c r="N86" s="96"/>
      <c r="O86" s="101"/>
      <c r="P86" s="309" t="s">
        <v>88</v>
      </c>
      <c r="Q86" s="114"/>
      <c r="R86" s="114"/>
      <c r="S86" s="128"/>
      <c r="T86" s="141"/>
      <c r="U86" s="156"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6"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6"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6"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6" t="str">
        <f>IF(AW84="","",VLOOKUP(AW84,'シフト記号表（勤務時間帯）'!$D$6:$Z$47,23,FALSE))</f>
        <v/>
      </c>
      <c r="AX86" s="167" t="str">
        <f>IF(AX84="","",VLOOKUP(AX84,'シフト記号表（勤務時間帯）'!$D$6:$Z$47,23,FALSE))</f>
        <v/>
      </c>
      <c r="AY86" s="167" t="str">
        <f>IF(AY84="","",VLOOKUP(AY84,'シフト記号表（勤務時間帯）'!$D$6:$Z$47,23,FALSE))</f>
        <v/>
      </c>
      <c r="AZ86" s="224">
        <f>IF($BC$3="４週",SUM(U86:AV86),IF($BC$3="暦月",SUM(U86:AY86),""))</f>
        <v>0</v>
      </c>
      <c r="BA86" s="237"/>
      <c r="BB86" s="251">
        <f>IF($BC$3="４週",AZ86/4,IF($BC$3="暦月",(AZ86/($BC$8/7)),""))</f>
        <v>0</v>
      </c>
      <c r="BC86" s="237"/>
      <c r="BD86" s="267"/>
      <c r="BE86" s="271"/>
      <c r="BF86" s="271"/>
      <c r="BG86" s="271"/>
      <c r="BH86" s="277"/>
    </row>
    <row r="87" spans="2:60" ht="20.25" customHeight="1">
      <c r="B87" s="14"/>
      <c r="C87" s="30"/>
      <c r="D87" s="44"/>
      <c r="E87" s="52"/>
      <c r="F87" s="52"/>
      <c r="G87" s="86"/>
      <c r="H87" s="66"/>
      <c r="I87" s="75"/>
      <c r="J87" s="81"/>
      <c r="K87" s="81"/>
      <c r="L87" s="86"/>
      <c r="M87" s="92"/>
      <c r="N87" s="97"/>
      <c r="O87" s="102"/>
      <c r="P87" s="110" t="s">
        <v>33</v>
      </c>
      <c r="Q87" s="119"/>
      <c r="R87" s="119"/>
      <c r="S87" s="130"/>
      <c r="T87" s="144"/>
      <c r="U87" s="157"/>
      <c r="V87" s="168"/>
      <c r="W87" s="168"/>
      <c r="X87" s="168"/>
      <c r="Y87" s="168"/>
      <c r="Z87" s="168"/>
      <c r="AA87" s="183"/>
      <c r="AB87" s="157"/>
      <c r="AC87" s="168"/>
      <c r="AD87" s="168"/>
      <c r="AE87" s="168"/>
      <c r="AF87" s="168"/>
      <c r="AG87" s="168"/>
      <c r="AH87" s="183"/>
      <c r="AI87" s="157"/>
      <c r="AJ87" s="168"/>
      <c r="AK87" s="168"/>
      <c r="AL87" s="168"/>
      <c r="AM87" s="168"/>
      <c r="AN87" s="168"/>
      <c r="AO87" s="183"/>
      <c r="AP87" s="157"/>
      <c r="AQ87" s="168"/>
      <c r="AR87" s="168"/>
      <c r="AS87" s="168"/>
      <c r="AT87" s="168"/>
      <c r="AU87" s="168"/>
      <c r="AV87" s="183"/>
      <c r="AW87" s="157"/>
      <c r="AX87" s="168"/>
      <c r="AY87" s="168"/>
      <c r="AZ87" s="225"/>
      <c r="BA87" s="238"/>
      <c r="BB87" s="252"/>
      <c r="BC87" s="238"/>
      <c r="BD87" s="268"/>
      <c r="BE87" s="272"/>
      <c r="BF87" s="272"/>
      <c r="BG87" s="272"/>
      <c r="BH87" s="278"/>
    </row>
    <row r="88" spans="2:60" ht="20.25" customHeight="1">
      <c r="B88" s="12">
        <f>B85+1</f>
        <v>23</v>
      </c>
      <c r="C88" s="28"/>
      <c r="D88" s="42"/>
      <c r="E88" s="50"/>
      <c r="F88" s="50">
        <f>C87</f>
        <v>0</v>
      </c>
      <c r="G88" s="84"/>
      <c r="H88" s="64"/>
      <c r="I88" s="73"/>
      <c r="J88" s="79"/>
      <c r="K88" s="79"/>
      <c r="L88" s="84"/>
      <c r="M88" s="90"/>
      <c r="N88" s="95"/>
      <c r="O88" s="100"/>
      <c r="P88" s="106" t="s">
        <v>87</v>
      </c>
      <c r="Q88" s="113"/>
      <c r="R88" s="113"/>
      <c r="S88" s="124"/>
      <c r="T88" s="137"/>
      <c r="U88" s="155"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5"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5"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5"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5" t="str">
        <f>IF(AW87="","",VLOOKUP(AW87,'シフト記号表（勤務時間帯）'!$D$6:$X$47,21,FALSE))</f>
        <v/>
      </c>
      <c r="AX88" s="166" t="str">
        <f>IF(AX87="","",VLOOKUP(AX87,'シフト記号表（勤務時間帯）'!$D$6:$X$47,21,FALSE))</f>
        <v/>
      </c>
      <c r="AY88" s="166" t="str">
        <f>IF(AY87="","",VLOOKUP(AY87,'シフト記号表（勤務時間帯）'!$D$6:$X$47,21,FALSE))</f>
        <v/>
      </c>
      <c r="AZ88" s="223">
        <f>IF($BC$3="４週",SUM(U88:AV88),IF($BC$3="暦月",SUM(U88:AY88),""))</f>
        <v>0</v>
      </c>
      <c r="BA88" s="236"/>
      <c r="BB88" s="250">
        <f>IF($BC$3="４週",AZ88/4,IF($BC$3="暦月",(AZ88/($BC$8/7)),""))</f>
        <v>0</v>
      </c>
      <c r="BC88" s="236"/>
      <c r="BD88" s="266"/>
      <c r="BE88" s="270"/>
      <c r="BF88" s="270"/>
      <c r="BG88" s="270"/>
      <c r="BH88" s="276"/>
    </row>
    <row r="89" spans="2:60" ht="20.25" customHeight="1">
      <c r="B89" s="13"/>
      <c r="C89" s="29"/>
      <c r="D89" s="43"/>
      <c r="E89" s="51"/>
      <c r="F89" s="51"/>
      <c r="G89" s="85">
        <f>C87</f>
        <v>0</v>
      </c>
      <c r="H89" s="65"/>
      <c r="I89" s="74"/>
      <c r="J89" s="80"/>
      <c r="K89" s="80"/>
      <c r="L89" s="85"/>
      <c r="M89" s="91"/>
      <c r="N89" s="96"/>
      <c r="O89" s="101"/>
      <c r="P89" s="309" t="s">
        <v>88</v>
      </c>
      <c r="Q89" s="114"/>
      <c r="R89" s="114"/>
      <c r="S89" s="128"/>
      <c r="T89" s="141"/>
      <c r="U89" s="156"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6"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6"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6"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6" t="str">
        <f>IF(AW87="","",VLOOKUP(AW87,'シフト記号表（勤務時間帯）'!$D$6:$Z$47,23,FALSE))</f>
        <v/>
      </c>
      <c r="AX89" s="167" t="str">
        <f>IF(AX87="","",VLOOKUP(AX87,'シフト記号表（勤務時間帯）'!$D$6:$Z$47,23,FALSE))</f>
        <v/>
      </c>
      <c r="AY89" s="167" t="str">
        <f>IF(AY87="","",VLOOKUP(AY87,'シフト記号表（勤務時間帯）'!$D$6:$Z$47,23,FALSE))</f>
        <v/>
      </c>
      <c r="AZ89" s="224">
        <f>IF($BC$3="４週",SUM(U89:AV89),IF($BC$3="暦月",SUM(U89:AY89),""))</f>
        <v>0</v>
      </c>
      <c r="BA89" s="237"/>
      <c r="BB89" s="251">
        <f>IF($BC$3="４週",AZ89/4,IF($BC$3="暦月",(AZ89/($BC$8/7)),""))</f>
        <v>0</v>
      </c>
      <c r="BC89" s="237"/>
      <c r="BD89" s="267"/>
      <c r="BE89" s="271"/>
      <c r="BF89" s="271"/>
      <c r="BG89" s="271"/>
      <c r="BH89" s="277"/>
    </row>
    <row r="90" spans="2:60" ht="20.25" customHeight="1">
      <c r="B90" s="14"/>
      <c r="C90" s="30"/>
      <c r="D90" s="44"/>
      <c r="E90" s="52"/>
      <c r="F90" s="52"/>
      <c r="G90" s="86"/>
      <c r="H90" s="66"/>
      <c r="I90" s="75"/>
      <c r="J90" s="81"/>
      <c r="K90" s="81"/>
      <c r="L90" s="86"/>
      <c r="M90" s="92"/>
      <c r="N90" s="97"/>
      <c r="O90" s="102"/>
      <c r="P90" s="110" t="s">
        <v>33</v>
      </c>
      <c r="Q90" s="119"/>
      <c r="R90" s="119"/>
      <c r="S90" s="130"/>
      <c r="T90" s="144"/>
      <c r="U90" s="157"/>
      <c r="V90" s="168"/>
      <c r="W90" s="168"/>
      <c r="X90" s="168"/>
      <c r="Y90" s="168"/>
      <c r="Z90" s="168"/>
      <c r="AA90" s="183"/>
      <c r="AB90" s="157"/>
      <c r="AC90" s="168"/>
      <c r="AD90" s="168"/>
      <c r="AE90" s="168"/>
      <c r="AF90" s="168"/>
      <c r="AG90" s="168"/>
      <c r="AH90" s="183"/>
      <c r="AI90" s="157"/>
      <c r="AJ90" s="168"/>
      <c r="AK90" s="168"/>
      <c r="AL90" s="168"/>
      <c r="AM90" s="168"/>
      <c r="AN90" s="168"/>
      <c r="AO90" s="183"/>
      <c r="AP90" s="157"/>
      <c r="AQ90" s="168"/>
      <c r="AR90" s="168"/>
      <c r="AS90" s="168"/>
      <c r="AT90" s="168"/>
      <c r="AU90" s="168"/>
      <c r="AV90" s="183"/>
      <c r="AW90" s="157"/>
      <c r="AX90" s="168"/>
      <c r="AY90" s="168"/>
      <c r="AZ90" s="225"/>
      <c r="BA90" s="238"/>
      <c r="BB90" s="252"/>
      <c r="BC90" s="238"/>
      <c r="BD90" s="268"/>
      <c r="BE90" s="272"/>
      <c r="BF90" s="272"/>
      <c r="BG90" s="272"/>
      <c r="BH90" s="278"/>
    </row>
    <row r="91" spans="2:60" ht="20.25" customHeight="1">
      <c r="B91" s="12">
        <f>B88+1</f>
        <v>24</v>
      </c>
      <c r="C91" s="28"/>
      <c r="D91" s="42"/>
      <c r="E91" s="50"/>
      <c r="F91" s="50">
        <f>C90</f>
        <v>0</v>
      </c>
      <c r="G91" s="84"/>
      <c r="H91" s="64"/>
      <c r="I91" s="73"/>
      <c r="J91" s="79"/>
      <c r="K91" s="79"/>
      <c r="L91" s="84"/>
      <c r="M91" s="90"/>
      <c r="N91" s="95"/>
      <c r="O91" s="100"/>
      <c r="P91" s="106" t="s">
        <v>87</v>
      </c>
      <c r="Q91" s="113"/>
      <c r="R91" s="113"/>
      <c r="S91" s="124"/>
      <c r="T91" s="137"/>
      <c r="U91" s="155"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5"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5"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5"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5" t="str">
        <f>IF(AW90="","",VLOOKUP(AW90,'シフト記号表（勤務時間帯）'!$D$6:$X$47,21,FALSE))</f>
        <v/>
      </c>
      <c r="AX91" s="166" t="str">
        <f>IF(AX90="","",VLOOKUP(AX90,'シフト記号表（勤務時間帯）'!$D$6:$X$47,21,FALSE))</f>
        <v/>
      </c>
      <c r="AY91" s="166" t="str">
        <f>IF(AY90="","",VLOOKUP(AY90,'シフト記号表（勤務時間帯）'!$D$6:$X$47,21,FALSE))</f>
        <v/>
      </c>
      <c r="AZ91" s="223">
        <f>IF($BC$3="４週",SUM(U91:AV91),IF($BC$3="暦月",SUM(U91:AY91),""))</f>
        <v>0</v>
      </c>
      <c r="BA91" s="236"/>
      <c r="BB91" s="250">
        <f>IF($BC$3="４週",AZ91/4,IF($BC$3="暦月",(AZ91/($BC$8/7)),""))</f>
        <v>0</v>
      </c>
      <c r="BC91" s="236"/>
      <c r="BD91" s="266"/>
      <c r="BE91" s="270"/>
      <c r="BF91" s="270"/>
      <c r="BG91" s="270"/>
      <c r="BH91" s="276"/>
    </row>
    <row r="92" spans="2:60" ht="20.25" customHeight="1">
      <c r="B92" s="13"/>
      <c r="C92" s="29"/>
      <c r="D92" s="43"/>
      <c r="E92" s="51"/>
      <c r="F92" s="51"/>
      <c r="G92" s="85">
        <f>C90</f>
        <v>0</v>
      </c>
      <c r="H92" s="65"/>
      <c r="I92" s="74"/>
      <c r="J92" s="80"/>
      <c r="K92" s="80"/>
      <c r="L92" s="85"/>
      <c r="M92" s="91"/>
      <c r="N92" s="96"/>
      <c r="O92" s="101"/>
      <c r="P92" s="309" t="s">
        <v>88</v>
      </c>
      <c r="Q92" s="114"/>
      <c r="R92" s="114"/>
      <c r="S92" s="128"/>
      <c r="T92" s="141"/>
      <c r="U92" s="156"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6"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6"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6"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6" t="str">
        <f>IF(AW90="","",VLOOKUP(AW90,'シフト記号表（勤務時間帯）'!$D$6:$Z$47,23,FALSE))</f>
        <v/>
      </c>
      <c r="AX92" s="167" t="str">
        <f>IF(AX90="","",VLOOKUP(AX90,'シフト記号表（勤務時間帯）'!$D$6:$Z$47,23,FALSE))</f>
        <v/>
      </c>
      <c r="AY92" s="167" t="str">
        <f>IF(AY90="","",VLOOKUP(AY90,'シフト記号表（勤務時間帯）'!$D$6:$Z$47,23,FALSE))</f>
        <v/>
      </c>
      <c r="AZ92" s="224">
        <f>IF($BC$3="４週",SUM(U92:AV92),IF($BC$3="暦月",SUM(U92:AY92),""))</f>
        <v>0</v>
      </c>
      <c r="BA92" s="237"/>
      <c r="BB92" s="251">
        <f>IF($BC$3="４週",AZ92/4,IF($BC$3="暦月",(AZ92/($BC$8/7)),""))</f>
        <v>0</v>
      </c>
      <c r="BC92" s="237"/>
      <c r="BD92" s="267"/>
      <c r="BE92" s="271"/>
      <c r="BF92" s="271"/>
      <c r="BG92" s="271"/>
      <c r="BH92" s="277"/>
    </row>
    <row r="93" spans="2:60" ht="20.25" customHeight="1">
      <c r="B93" s="14"/>
      <c r="C93" s="30"/>
      <c r="D93" s="44"/>
      <c r="E93" s="52"/>
      <c r="F93" s="52"/>
      <c r="G93" s="86"/>
      <c r="H93" s="66"/>
      <c r="I93" s="75"/>
      <c r="J93" s="81"/>
      <c r="K93" s="81"/>
      <c r="L93" s="86"/>
      <c r="M93" s="92"/>
      <c r="N93" s="97"/>
      <c r="O93" s="102"/>
      <c r="P93" s="110" t="s">
        <v>33</v>
      </c>
      <c r="Q93" s="119"/>
      <c r="R93" s="119"/>
      <c r="S93" s="130"/>
      <c r="T93" s="144"/>
      <c r="U93" s="157"/>
      <c r="V93" s="168"/>
      <c r="W93" s="168"/>
      <c r="X93" s="168"/>
      <c r="Y93" s="168"/>
      <c r="Z93" s="168"/>
      <c r="AA93" s="183"/>
      <c r="AB93" s="157"/>
      <c r="AC93" s="168"/>
      <c r="AD93" s="168"/>
      <c r="AE93" s="168"/>
      <c r="AF93" s="168"/>
      <c r="AG93" s="168"/>
      <c r="AH93" s="183"/>
      <c r="AI93" s="157"/>
      <c r="AJ93" s="168"/>
      <c r="AK93" s="168"/>
      <c r="AL93" s="168"/>
      <c r="AM93" s="168"/>
      <c r="AN93" s="168"/>
      <c r="AO93" s="183"/>
      <c r="AP93" s="157"/>
      <c r="AQ93" s="168"/>
      <c r="AR93" s="168"/>
      <c r="AS93" s="168"/>
      <c r="AT93" s="168"/>
      <c r="AU93" s="168"/>
      <c r="AV93" s="183"/>
      <c r="AW93" s="157"/>
      <c r="AX93" s="168"/>
      <c r="AY93" s="168"/>
      <c r="AZ93" s="225"/>
      <c r="BA93" s="238"/>
      <c r="BB93" s="252"/>
      <c r="BC93" s="238"/>
      <c r="BD93" s="268"/>
      <c r="BE93" s="272"/>
      <c r="BF93" s="272"/>
      <c r="BG93" s="272"/>
      <c r="BH93" s="278"/>
    </row>
    <row r="94" spans="2:60" ht="20.25" customHeight="1">
      <c r="B94" s="12">
        <f>B91+1</f>
        <v>25</v>
      </c>
      <c r="C94" s="28"/>
      <c r="D94" s="42"/>
      <c r="E94" s="50"/>
      <c r="F94" s="50">
        <f>C93</f>
        <v>0</v>
      </c>
      <c r="G94" s="84"/>
      <c r="H94" s="64"/>
      <c r="I94" s="73"/>
      <c r="J94" s="79"/>
      <c r="K94" s="79"/>
      <c r="L94" s="84"/>
      <c r="M94" s="90"/>
      <c r="N94" s="95"/>
      <c r="O94" s="100"/>
      <c r="P94" s="106" t="s">
        <v>87</v>
      </c>
      <c r="Q94" s="113"/>
      <c r="R94" s="113"/>
      <c r="S94" s="124"/>
      <c r="T94" s="137"/>
      <c r="U94" s="155"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5"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5"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5"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5" t="str">
        <f>IF(AW93="","",VLOOKUP(AW93,'シフト記号表（勤務時間帯）'!$D$6:$X$47,21,FALSE))</f>
        <v/>
      </c>
      <c r="AX94" s="166" t="str">
        <f>IF(AX93="","",VLOOKUP(AX93,'シフト記号表（勤務時間帯）'!$D$6:$X$47,21,FALSE))</f>
        <v/>
      </c>
      <c r="AY94" s="166" t="str">
        <f>IF(AY93="","",VLOOKUP(AY93,'シフト記号表（勤務時間帯）'!$D$6:$X$47,21,FALSE))</f>
        <v/>
      </c>
      <c r="AZ94" s="223">
        <f>IF($BC$3="４週",SUM(U94:AV94),IF($BC$3="暦月",SUM(U94:AY94),""))</f>
        <v>0</v>
      </c>
      <c r="BA94" s="236"/>
      <c r="BB94" s="250">
        <f>IF($BC$3="４週",AZ94/4,IF($BC$3="暦月",(AZ94/($BC$8/7)),""))</f>
        <v>0</v>
      </c>
      <c r="BC94" s="236"/>
      <c r="BD94" s="266"/>
      <c r="BE94" s="270"/>
      <c r="BF94" s="270"/>
      <c r="BG94" s="270"/>
      <c r="BH94" s="276"/>
    </row>
    <row r="95" spans="2:60" ht="20.25" customHeight="1">
      <c r="B95" s="13"/>
      <c r="C95" s="29"/>
      <c r="D95" s="43"/>
      <c r="E95" s="51"/>
      <c r="F95" s="51"/>
      <c r="G95" s="85">
        <f>C93</f>
        <v>0</v>
      </c>
      <c r="H95" s="65"/>
      <c r="I95" s="74"/>
      <c r="J95" s="80"/>
      <c r="K95" s="80"/>
      <c r="L95" s="85"/>
      <c r="M95" s="91"/>
      <c r="N95" s="96"/>
      <c r="O95" s="101"/>
      <c r="P95" s="309" t="s">
        <v>88</v>
      </c>
      <c r="Q95" s="114"/>
      <c r="R95" s="114"/>
      <c r="S95" s="128"/>
      <c r="T95" s="141"/>
      <c r="U95" s="156"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6"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6"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6"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6" t="str">
        <f>IF(AW93="","",VLOOKUP(AW93,'シフト記号表（勤務時間帯）'!$D$6:$Z$47,23,FALSE))</f>
        <v/>
      </c>
      <c r="AX95" s="167" t="str">
        <f>IF(AX93="","",VLOOKUP(AX93,'シフト記号表（勤務時間帯）'!$D$6:$Z$47,23,FALSE))</f>
        <v/>
      </c>
      <c r="AY95" s="167" t="str">
        <f>IF(AY93="","",VLOOKUP(AY93,'シフト記号表（勤務時間帯）'!$D$6:$Z$47,23,FALSE))</f>
        <v/>
      </c>
      <c r="AZ95" s="224">
        <f>IF($BC$3="４週",SUM(U95:AV95),IF($BC$3="暦月",SUM(U95:AY95),""))</f>
        <v>0</v>
      </c>
      <c r="BA95" s="237"/>
      <c r="BB95" s="251">
        <f>IF($BC$3="４週",AZ95/4,IF($BC$3="暦月",(AZ95/($BC$8/7)),""))</f>
        <v>0</v>
      </c>
      <c r="BC95" s="237"/>
      <c r="BD95" s="267"/>
      <c r="BE95" s="271"/>
      <c r="BF95" s="271"/>
      <c r="BG95" s="271"/>
      <c r="BH95" s="277"/>
    </row>
    <row r="96" spans="2:60" ht="20.25" customHeight="1">
      <c r="B96" s="14"/>
      <c r="C96" s="30"/>
      <c r="D96" s="44"/>
      <c r="E96" s="52"/>
      <c r="F96" s="52"/>
      <c r="G96" s="86"/>
      <c r="H96" s="66"/>
      <c r="I96" s="75"/>
      <c r="J96" s="81"/>
      <c r="K96" s="81"/>
      <c r="L96" s="86"/>
      <c r="M96" s="92"/>
      <c r="N96" s="97"/>
      <c r="O96" s="102"/>
      <c r="P96" s="110" t="s">
        <v>33</v>
      </c>
      <c r="Q96" s="119"/>
      <c r="R96" s="119"/>
      <c r="S96" s="130"/>
      <c r="T96" s="144"/>
      <c r="U96" s="157"/>
      <c r="V96" s="168"/>
      <c r="W96" s="168"/>
      <c r="X96" s="168"/>
      <c r="Y96" s="168"/>
      <c r="Z96" s="168"/>
      <c r="AA96" s="183"/>
      <c r="AB96" s="157"/>
      <c r="AC96" s="168"/>
      <c r="AD96" s="168"/>
      <c r="AE96" s="168"/>
      <c r="AF96" s="168"/>
      <c r="AG96" s="168"/>
      <c r="AH96" s="183"/>
      <c r="AI96" s="157"/>
      <c r="AJ96" s="168"/>
      <c r="AK96" s="168"/>
      <c r="AL96" s="168"/>
      <c r="AM96" s="168"/>
      <c r="AN96" s="168"/>
      <c r="AO96" s="183"/>
      <c r="AP96" s="157"/>
      <c r="AQ96" s="168"/>
      <c r="AR96" s="168"/>
      <c r="AS96" s="168"/>
      <c r="AT96" s="168"/>
      <c r="AU96" s="168"/>
      <c r="AV96" s="183"/>
      <c r="AW96" s="157"/>
      <c r="AX96" s="168"/>
      <c r="AY96" s="168"/>
      <c r="AZ96" s="225"/>
      <c r="BA96" s="238"/>
      <c r="BB96" s="252"/>
      <c r="BC96" s="238"/>
      <c r="BD96" s="268"/>
      <c r="BE96" s="272"/>
      <c r="BF96" s="272"/>
      <c r="BG96" s="272"/>
      <c r="BH96" s="278"/>
    </row>
    <row r="97" spans="2:60" ht="20.25" customHeight="1">
      <c r="B97" s="12">
        <f>B94+1</f>
        <v>26</v>
      </c>
      <c r="C97" s="28"/>
      <c r="D97" s="42"/>
      <c r="E97" s="50"/>
      <c r="F97" s="50">
        <f>C96</f>
        <v>0</v>
      </c>
      <c r="G97" s="84"/>
      <c r="H97" s="64"/>
      <c r="I97" s="73"/>
      <c r="J97" s="79"/>
      <c r="K97" s="79"/>
      <c r="L97" s="84"/>
      <c r="M97" s="90"/>
      <c r="N97" s="95"/>
      <c r="O97" s="100"/>
      <c r="P97" s="106" t="s">
        <v>87</v>
      </c>
      <c r="Q97" s="113"/>
      <c r="R97" s="113"/>
      <c r="S97" s="124"/>
      <c r="T97" s="137"/>
      <c r="U97" s="155"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5"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5"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5"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5" t="str">
        <f>IF(AW96="","",VLOOKUP(AW96,'シフト記号表（勤務時間帯）'!$D$6:$X$47,21,FALSE))</f>
        <v/>
      </c>
      <c r="AX97" s="166" t="str">
        <f>IF(AX96="","",VLOOKUP(AX96,'シフト記号表（勤務時間帯）'!$D$6:$X$47,21,FALSE))</f>
        <v/>
      </c>
      <c r="AY97" s="166" t="str">
        <f>IF(AY96="","",VLOOKUP(AY96,'シフト記号表（勤務時間帯）'!$D$6:$X$47,21,FALSE))</f>
        <v/>
      </c>
      <c r="AZ97" s="223">
        <f>IF($BC$3="４週",SUM(U97:AV97),IF($BC$3="暦月",SUM(U97:AY97),""))</f>
        <v>0</v>
      </c>
      <c r="BA97" s="236"/>
      <c r="BB97" s="250">
        <f>IF($BC$3="４週",AZ97/4,IF($BC$3="暦月",(AZ97/($BC$8/7)),""))</f>
        <v>0</v>
      </c>
      <c r="BC97" s="236"/>
      <c r="BD97" s="266"/>
      <c r="BE97" s="270"/>
      <c r="BF97" s="270"/>
      <c r="BG97" s="270"/>
      <c r="BH97" s="276"/>
    </row>
    <row r="98" spans="2:60" ht="20.25" customHeight="1">
      <c r="B98" s="13"/>
      <c r="C98" s="29"/>
      <c r="D98" s="43"/>
      <c r="E98" s="51"/>
      <c r="F98" s="51"/>
      <c r="G98" s="85">
        <f>C96</f>
        <v>0</v>
      </c>
      <c r="H98" s="65"/>
      <c r="I98" s="74"/>
      <c r="J98" s="80"/>
      <c r="K98" s="80"/>
      <c r="L98" s="85"/>
      <c r="M98" s="91"/>
      <c r="N98" s="96"/>
      <c r="O98" s="101"/>
      <c r="P98" s="309" t="s">
        <v>88</v>
      </c>
      <c r="Q98" s="114"/>
      <c r="R98" s="114"/>
      <c r="S98" s="128"/>
      <c r="T98" s="141"/>
      <c r="U98" s="156"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6"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6"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6"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6" t="str">
        <f>IF(AW96="","",VLOOKUP(AW96,'シフト記号表（勤務時間帯）'!$D$6:$Z$47,23,FALSE))</f>
        <v/>
      </c>
      <c r="AX98" s="167" t="str">
        <f>IF(AX96="","",VLOOKUP(AX96,'シフト記号表（勤務時間帯）'!$D$6:$Z$47,23,FALSE))</f>
        <v/>
      </c>
      <c r="AY98" s="167" t="str">
        <f>IF(AY96="","",VLOOKUP(AY96,'シフト記号表（勤務時間帯）'!$D$6:$Z$47,23,FALSE))</f>
        <v/>
      </c>
      <c r="AZ98" s="224">
        <f>IF($BC$3="４週",SUM(U98:AV98),IF($BC$3="暦月",SUM(U98:AY98),""))</f>
        <v>0</v>
      </c>
      <c r="BA98" s="237"/>
      <c r="BB98" s="251">
        <f>IF($BC$3="４週",AZ98/4,IF($BC$3="暦月",(AZ98/($BC$8/7)),""))</f>
        <v>0</v>
      </c>
      <c r="BC98" s="237"/>
      <c r="BD98" s="267"/>
      <c r="BE98" s="271"/>
      <c r="BF98" s="271"/>
      <c r="BG98" s="271"/>
      <c r="BH98" s="277"/>
    </row>
    <row r="99" spans="2:60" ht="20.25" customHeight="1">
      <c r="B99" s="14"/>
      <c r="C99" s="30"/>
      <c r="D99" s="44"/>
      <c r="E99" s="52"/>
      <c r="F99" s="52"/>
      <c r="G99" s="86"/>
      <c r="H99" s="66"/>
      <c r="I99" s="75"/>
      <c r="J99" s="81"/>
      <c r="K99" s="81"/>
      <c r="L99" s="86"/>
      <c r="M99" s="92"/>
      <c r="N99" s="97"/>
      <c r="O99" s="102"/>
      <c r="P99" s="110" t="s">
        <v>33</v>
      </c>
      <c r="Q99" s="119"/>
      <c r="R99" s="119"/>
      <c r="S99" s="130"/>
      <c r="T99" s="144"/>
      <c r="U99" s="157"/>
      <c r="V99" s="168"/>
      <c r="W99" s="168"/>
      <c r="X99" s="168"/>
      <c r="Y99" s="168"/>
      <c r="Z99" s="168"/>
      <c r="AA99" s="183"/>
      <c r="AB99" s="157"/>
      <c r="AC99" s="168"/>
      <c r="AD99" s="168"/>
      <c r="AE99" s="168"/>
      <c r="AF99" s="168"/>
      <c r="AG99" s="168"/>
      <c r="AH99" s="183"/>
      <c r="AI99" s="157"/>
      <c r="AJ99" s="168"/>
      <c r="AK99" s="168"/>
      <c r="AL99" s="168"/>
      <c r="AM99" s="168"/>
      <c r="AN99" s="168"/>
      <c r="AO99" s="183"/>
      <c r="AP99" s="157"/>
      <c r="AQ99" s="168"/>
      <c r="AR99" s="168"/>
      <c r="AS99" s="168"/>
      <c r="AT99" s="168"/>
      <c r="AU99" s="168"/>
      <c r="AV99" s="183"/>
      <c r="AW99" s="157"/>
      <c r="AX99" s="168"/>
      <c r="AY99" s="168"/>
      <c r="AZ99" s="225"/>
      <c r="BA99" s="238"/>
      <c r="BB99" s="252"/>
      <c r="BC99" s="238"/>
      <c r="BD99" s="268"/>
      <c r="BE99" s="272"/>
      <c r="BF99" s="272"/>
      <c r="BG99" s="272"/>
      <c r="BH99" s="278"/>
    </row>
    <row r="100" spans="2:60" ht="20.25" customHeight="1">
      <c r="B100" s="12">
        <f>B97+1</f>
        <v>27</v>
      </c>
      <c r="C100" s="28"/>
      <c r="D100" s="42"/>
      <c r="E100" s="50"/>
      <c r="F100" s="50">
        <f>C99</f>
        <v>0</v>
      </c>
      <c r="G100" s="84"/>
      <c r="H100" s="64"/>
      <c r="I100" s="73"/>
      <c r="J100" s="79"/>
      <c r="K100" s="79"/>
      <c r="L100" s="84"/>
      <c r="M100" s="90"/>
      <c r="N100" s="95"/>
      <c r="O100" s="100"/>
      <c r="P100" s="106" t="s">
        <v>87</v>
      </c>
      <c r="Q100" s="113"/>
      <c r="R100" s="113"/>
      <c r="S100" s="124"/>
      <c r="T100" s="137"/>
      <c r="U100" s="155"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5"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5"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5"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5" t="str">
        <f>IF(AW99="","",VLOOKUP(AW99,'シフト記号表（勤務時間帯）'!$D$6:$X$47,21,FALSE))</f>
        <v/>
      </c>
      <c r="AX100" s="166" t="str">
        <f>IF(AX99="","",VLOOKUP(AX99,'シフト記号表（勤務時間帯）'!$D$6:$X$47,21,FALSE))</f>
        <v/>
      </c>
      <c r="AY100" s="166" t="str">
        <f>IF(AY99="","",VLOOKUP(AY99,'シフト記号表（勤務時間帯）'!$D$6:$X$47,21,FALSE))</f>
        <v/>
      </c>
      <c r="AZ100" s="223">
        <f>IF($BC$3="４週",SUM(U100:AV100),IF($BC$3="暦月",SUM(U100:AY100),""))</f>
        <v>0</v>
      </c>
      <c r="BA100" s="236"/>
      <c r="BB100" s="250">
        <f>IF($BC$3="４週",AZ100/4,IF($BC$3="暦月",(AZ100/($BC$8/7)),""))</f>
        <v>0</v>
      </c>
      <c r="BC100" s="236"/>
      <c r="BD100" s="266"/>
      <c r="BE100" s="270"/>
      <c r="BF100" s="270"/>
      <c r="BG100" s="270"/>
      <c r="BH100" s="276"/>
    </row>
    <row r="101" spans="2:60" ht="20.25" customHeight="1">
      <c r="B101" s="13"/>
      <c r="C101" s="29"/>
      <c r="D101" s="43"/>
      <c r="E101" s="51"/>
      <c r="F101" s="51"/>
      <c r="G101" s="85">
        <f>C99</f>
        <v>0</v>
      </c>
      <c r="H101" s="65"/>
      <c r="I101" s="74"/>
      <c r="J101" s="80"/>
      <c r="K101" s="80"/>
      <c r="L101" s="85"/>
      <c r="M101" s="91"/>
      <c r="N101" s="96"/>
      <c r="O101" s="101"/>
      <c r="P101" s="309" t="s">
        <v>88</v>
      </c>
      <c r="Q101" s="114"/>
      <c r="R101" s="114"/>
      <c r="S101" s="128"/>
      <c r="T101" s="141"/>
      <c r="U101" s="156"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6"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6"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6"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6" t="str">
        <f>IF(AW99="","",VLOOKUP(AW99,'シフト記号表（勤務時間帯）'!$D$6:$Z$47,23,FALSE))</f>
        <v/>
      </c>
      <c r="AX101" s="167" t="str">
        <f>IF(AX99="","",VLOOKUP(AX99,'シフト記号表（勤務時間帯）'!$D$6:$Z$47,23,FALSE))</f>
        <v/>
      </c>
      <c r="AY101" s="167" t="str">
        <f>IF(AY99="","",VLOOKUP(AY99,'シフト記号表（勤務時間帯）'!$D$6:$Z$47,23,FALSE))</f>
        <v/>
      </c>
      <c r="AZ101" s="224">
        <f>IF($BC$3="４週",SUM(U101:AV101),IF($BC$3="暦月",SUM(U101:AY101),""))</f>
        <v>0</v>
      </c>
      <c r="BA101" s="237"/>
      <c r="BB101" s="251">
        <f>IF($BC$3="４週",AZ101/4,IF($BC$3="暦月",(AZ101/($BC$8/7)),""))</f>
        <v>0</v>
      </c>
      <c r="BC101" s="237"/>
      <c r="BD101" s="267"/>
      <c r="BE101" s="271"/>
      <c r="BF101" s="271"/>
      <c r="BG101" s="271"/>
      <c r="BH101" s="277"/>
    </row>
    <row r="102" spans="2:60" ht="20.25" customHeight="1">
      <c r="B102" s="14"/>
      <c r="C102" s="30"/>
      <c r="D102" s="44"/>
      <c r="E102" s="52"/>
      <c r="F102" s="52"/>
      <c r="G102" s="86"/>
      <c r="H102" s="66"/>
      <c r="I102" s="75"/>
      <c r="J102" s="81"/>
      <c r="K102" s="81"/>
      <c r="L102" s="86"/>
      <c r="M102" s="92"/>
      <c r="N102" s="97"/>
      <c r="O102" s="102"/>
      <c r="P102" s="110" t="s">
        <v>33</v>
      </c>
      <c r="Q102" s="119"/>
      <c r="R102" s="119"/>
      <c r="S102" s="130"/>
      <c r="T102" s="144"/>
      <c r="U102" s="157"/>
      <c r="V102" s="168"/>
      <c r="W102" s="168"/>
      <c r="X102" s="168"/>
      <c r="Y102" s="168"/>
      <c r="Z102" s="168"/>
      <c r="AA102" s="183"/>
      <c r="AB102" s="157"/>
      <c r="AC102" s="168"/>
      <c r="AD102" s="168"/>
      <c r="AE102" s="168"/>
      <c r="AF102" s="168"/>
      <c r="AG102" s="168"/>
      <c r="AH102" s="183"/>
      <c r="AI102" s="157"/>
      <c r="AJ102" s="168"/>
      <c r="AK102" s="168"/>
      <c r="AL102" s="168"/>
      <c r="AM102" s="168"/>
      <c r="AN102" s="168"/>
      <c r="AO102" s="183"/>
      <c r="AP102" s="157"/>
      <c r="AQ102" s="168"/>
      <c r="AR102" s="168"/>
      <c r="AS102" s="168"/>
      <c r="AT102" s="168"/>
      <c r="AU102" s="168"/>
      <c r="AV102" s="183"/>
      <c r="AW102" s="157"/>
      <c r="AX102" s="168"/>
      <c r="AY102" s="168"/>
      <c r="AZ102" s="225"/>
      <c r="BA102" s="238"/>
      <c r="BB102" s="252"/>
      <c r="BC102" s="238"/>
      <c r="BD102" s="268"/>
      <c r="BE102" s="272"/>
      <c r="BF102" s="272"/>
      <c r="BG102" s="272"/>
      <c r="BH102" s="278"/>
    </row>
    <row r="103" spans="2:60" ht="20.25" customHeight="1">
      <c r="B103" s="12">
        <f>B100+1</f>
        <v>28</v>
      </c>
      <c r="C103" s="28"/>
      <c r="D103" s="42"/>
      <c r="E103" s="50"/>
      <c r="F103" s="50">
        <f>C102</f>
        <v>0</v>
      </c>
      <c r="G103" s="84"/>
      <c r="H103" s="64"/>
      <c r="I103" s="73"/>
      <c r="J103" s="79"/>
      <c r="K103" s="79"/>
      <c r="L103" s="84"/>
      <c r="M103" s="90"/>
      <c r="N103" s="95"/>
      <c r="O103" s="100"/>
      <c r="P103" s="106" t="s">
        <v>87</v>
      </c>
      <c r="Q103" s="113"/>
      <c r="R103" s="113"/>
      <c r="S103" s="124"/>
      <c r="T103" s="137"/>
      <c r="U103" s="155"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5"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5"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5"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5" t="str">
        <f>IF(AW102="","",VLOOKUP(AW102,'シフト記号表（勤務時間帯）'!$D$6:$X$47,21,FALSE))</f>
        <v/>
      </c>
      <c r="AX103" s="166" t="str">
        <f>IF(AX102="","",VLOOKUP(AX102,'シフト記号表（勤務時間帯）'!$D$6:$X$47,21,FALSE))</f>
        <v/>
      </c>
      <c r="AY103" s="166" t="str">
        <f>IF(AY102="","",VLOOKUP(AY102,'シフト記号表（勤務時間帯）'!$D$6:$X$47,21,FALSE))</f>
        <v/>
      </c>
      <c r="AZ103" s="223">
        <f>IF($BC$3="４週",SUM(U103:AV103),IF($BC$3="暦月",SUM(U103:AY103),""))</f>
        <v>0</v>
      </c>
      <c r="BA103" s="236"/>
      <c r="BB103" s="250">
        <f>IF($BC$3="４週",AZ103/4,IF($BC$3="暦月",(AZ103/($BC$8/7)),""))</f>
        <v>0</v>
      </c>
      <c r="BC103" s="236"/>
      <c r="BD103" s="266"/>
      <c r="BE103" s="270"/>
      <c r="BF103" s="270"/>
      <c r="BG103" s="270"/>
      <c r="BH103" s="276"/>
    </row>
    <row r="104" spans="2:60" ht="20.25" customHeight="1">
      <c r="B104" s="13"/>
      <c r="C104" s="29"/>
      <c r="D104" s="43"/>
      <c r="E104" s="51"/>
      <c r="F104" s="51"/>
      <c r="G104" s="85">
        <f>C102</f>
        <v>0</v>
      </c>
      <c r="H104" s="65"/>
      <c r="I104" s="74"/>
      <c r="J104" s="80"/>
      <c r="K104" s="80"/>
      <c r="L104" s="85"/>
      <c r="M104" s="91"/>
      <c r="N104" s="96"/>
      <c r="O104" s="101"/>
      <c r="P104" s="309" t="s">
        <v>88</v>
      </c>
      <c r="Q104" s="114"/>
      <c r="R104" s="114"/>
      <c r="S104" s="128"/>
      <c r="T104" s="141"/>
      <c r="U104" s="156"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6"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6"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6"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6" t="str">
        <f>IF(AW102="","",VLOOKUP(AW102,'シフト記号表（勤務時間帯）'!$D$6:$Z$47,23,FALSE))</f>
        <v/>
      </c>
      <c r="AX104" s="167" t="str">
        <f>IF(AX102="","",VLOOKUP(AX102,'シフト記号表（勤務時間帯）'!$D$6:$Z$47,23,FALSE))</f>
        <v/>
      </c>
      <c r="AY104" s="167" t="str">
        <f>IF(AY102="","",VLOOKUP(AY102,'シフト記号表（勤務時間帯）'!$D$6:$Z$47,23,FALSE))</f>
        <v/>
      </c>
      <c r="AZ104" s="224">
        <f>IF($BC$3="４週",SUM(U104:AV104),IF($BC$3="暦月",SUM(U104:AY104),""))</f>
        <v>0</v>
      </c>
      <c r="BA104" s="237"/>
      <c r="BB104" s="251">
        <f>IF($BC$3="４週",AZ104/4,IF($BC$3="暦月",(AZ104/($BC$8/7)),""))</f>
        <v>0</v>
      </c>
      <c r="BC104" s="237"/>
      <c r="BD104" s="267"/>
      <c r="BE104" s="271"/>
      <c r="BF104" s="271"/>
      <c r="BG104" s="271"/>
      <c r="BH104" s="277"/>
    </row>
    <row r="105" spans="2:60" ht="20.25" customHeight="1">
      <c r="B105" s="14"/>
      <c r="C105" s="30"/>
      <c r="D105" s="44"/>
      <c r="E105" s="52"/>
      <c r="F105" s="52"/>
      <c r="G105" s="86"/>
      <c r="H105" s="66"/>
      <c r="I105" s="75"/>
      <c r="J105" s="81"/>
      <c r="K105" s="81"/>
      <c r="L105" s="86"/>
      <c r="M105" s="92"/>
      <c r="N105" s="97"/>
      <c r="O105" s="102"/>
      <c r="P105" s="110" t="s">
        <v>33</v>
      </c>
      <c r="Q105" s="119"/>
      <c r="R105" s="119"/>
      <c r="S105" s="130"/>
      <c r="T105" s="144"/>
      <c r="U105" s="157"/>
      <c r="V105" s="168"/>
      <c r="W105" s="168"/>
      <c r="X105" s="168"/>
      <c r="Y105" s="168"/>
      <c r="Z105" s="168"/>
      <c r="AA105" s="183"/>
      <c r="AB105" s="157"/>
      <c r="AC105" s="168"/>
      <c r="AD105" s="168"/>
      <c r="AE105" s="168"/>
      <c r="AF105" s="168"/>
      <c r="AG105" s="168"/>
      <c r="AH105" s="183"/>
      <c r="AI105" s="157"/>
      <c r="AJ105" s="168"/>
      <c r="AK105" s="168"/>
      <c r="AL105" s="168"/>
      <c r="AM105" s="168"/>
      <c r="AN105" s="168"/>
      <c r="AO105" s="183"/>
      <c r="AP105" s="157"/>
      <c r="AQ105" s="168"/>
      <c r="AR105" s="168"/>
      <c r="AS105" s="168"/>
      <c r="AT105" s="168"/>
      <c r="AU105" s="168"/>
      <c r="AV105" s="183"/>
      <c r="AW105" s="157"/>
      <c r="AX105" s="168"/>
      <c r="AY105" s="168"/>
      <c r="AZ105" s="225"/>
      <c r="BA105" s="238"/>
      <c r="BB105" s="252"/>
      <c r="BC105" s="238"/>
      <c r="BD105" s="268"/>
      <c r="BE105" s="272"/>
      <c r="BF105" s="272"/>
      <c r="BG105" s="272"/>
      <c r="BH105" s="278"/>
    </row>
    <row r="106" spans="2:60" ht="20.25" customHeight="1">
      <c r="B106" s="12">
        <f>B103+1</f>
        <v>29</v>
      </c>
      <c r="C106" s="28"/>
      <c r="D106" s="42"/>
      <c r="E106" s="50"/>
      <c r="F106" s="50">
        <f>C105</f>
        <v>0</v>
      </c>
      <c r="G106" s="84"/>
      <c r="H106" s="64"/>
      <c r="I106" s="73"/>
      <c r="J106" s="79"/>
      <c r="K106" s="79"/>
      <c r="L106" s="84"/>
      <c r="M106" s="90"/>
      <c r="N106" s="95"/>
      <c r="O106" s="100"/>
      <c r="P106" s="106" t="s">
        <v>87</v>
      </c>
      <c r="Q106" s="113"/>
      <c r="R106" s="113"/>
      <c r="S106" s="124"/>
      <c r="T106" s="137"/>
      <c r="U106" s="155"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5"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5"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5"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5" t="str">
        <f>IF(AW105="","",VLOOKUP(AW105,'シフト記号表（勤務時間帯）'!$D$6:$X$47,21,FALSE))</f>
        <v/>
      </c>
      <c r="AX106" s="166" t="str">
        <f>IF(AX105="","",VLOOKUP(AX105,'シフト記号表（勤務時間帯）'!$D$6:$X$47,21,FALSE))</f>
        <v/>
      </c>
      <c r="AY106" s="166" t="str">
        <f>IF(AY105="","",VLOOKUP(AY105,'シフト記号表（勤務時間帯）'!$D$6:$X$47,21,FALSE))</f>
        <v/>
      </c>
      <c r="AZ106" s="223">
        <f>IF($BC$3="４週",SUM(U106:AV106),IF($BC$3="暦月",SUM(U106:AY106),""))</f>
        <v>0</v>
      </c>
      <c r="BA106" s="236"/>
      <c r="BB106" s="250">
        <f>IF($BC$3="４週",AZ106/4,IF($BC$3="暦月",(AZ106/($BC$8/7)),""))</f>
        <v>0</v>
      </c>
      <c r="BC106" s="236"/>
      <c r="BD106" s="266"/>
      <c r="BE106" s="270"/>
      <c r="BF106" s="270"/>
      <c r="BG106" s="270"/>
      <c r="BH106" s="276"/>
    </row>
    <row r="107" spans="2:60" ht="20.25" customHeight="1">
      <c r="B107" s="13"/>
      <c r="C107" s="29"/>
      <c r="D107" s="43"/>
      <c r="E107" s="51"/>
      <c r="F107" s="51"/>
      <c r="G107" s="85">
        <f>C105</f>
        <v>0</v>
      </c>
      <c r="H107" s="65"/>
      <c r="I107" s="74"/>
      <c r="J107" s="80"/>
      <c r="K107" s="80"/>
      <c r="L107" s="85"/>
      <c r="M107" s="91"/>
      <c r="N107" s="96"/>
      <c r="O107" s="101"/>
      <c r="P107" s="309" t="s">
        <v>88</v>
      </c>
      <c r="Q107" s="114"/>
      <c r="R107" s="114"/>
      <c r="S107" s="128"/>
      <c r="T107" s="141"/>
      <c r="U107" s="156"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6"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6"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6"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6" t="str">
        <f>IF(AW105="","",VLOOKUP(AW105,'シフト記号表（勤務時間帯）'!$D$6:$Z$47,23,FALSE))</f>
        <v/>
      </c>
      <c r="AX107" s="167" t="str">
        <f>IF(AX105="","",VLOOKUP(AX105,'シフト記号表（勤務時間帯）'!$D$6:$Z$47,23,FALSE))</f>
        <v/>
      </c>
      <c r="AY107" s="167" t="str">
        <f>IF(AY105="","",VLOOKUP(AY105,'シフト記号表（勤務時間帯）'!$D$6:$Z$47,23,FALSE))</f>
        <v/>
      </c>
      <c r="AZ107" s="224">
        <f>IF($BC$3="４週",SUM(U107:AV107),IF($BC$3="暦月",SUM(U107:AY107),""))</f>
        <v>0</v>
      </c>
      <c r="BA107" s="237"/>
      <c r="BB107" s="251">
        <f>IF($BC$3="４週",AZ107/4,IF($BC$3="暦月",(AZ107/($BC$8/7)),""))</f>
        <v>0</v>
      </c>
      <c r="BC107" s="237"/>
      <c r="BD107" s="267"/>
      <c r="BE107" s="271"/>
      <c r="BF107" s="271"/>
      <c r="BG107" s="271"/>
      <c r="BH107" s="277"/>
    </row>
    <row r="108" spans="2:60" ht="20.25" customHeight="1">
      <c r="B108" s="14"/>
      <c r="C108" s="30"/>
      <c r="D108" s="44"/>
      <c r="E108" s="52"/>
      <c r="F108" s="52"/>
      <c r="G108" s="86"/>
      <c r="H108" s="66"/>
      <c r="I108" s="75"/>
      <c r="J108" s="81"/>
      <c r="K108" s="81"/>
      <c r="L108" s="86"/>
      <c r="M108" s="92"/>
      <c r="N108" s="97"/>
      <c r="O108" s="102"/>
      <c r="P108" s="110" t="s">
        <v>33</v>
      </c>
      <c r="Q108" s="119"/>
      <c r="R108" s="119"/>
      <c r="S108" s="130"/>
      <c r="T108" s="144"/>
      <c r="U108" s="157"/>
      <c r="V108" s="168"/>
      <c r="W108" s="168"/>
      <c r="X108" s="168"/>
      <c r="Y108" s="168"/>
      <c r="Z108" s="168"/>
      <c r="AA108" s="183"/>
      <c r="AB108" s="157"/>
      <c r="AC108" s="168"/>
      <c r="AD108" s="168"/>
      <c r="AE108" s="168"/>
      <c r="AF108" s="168"/>
      <c r="AG108" s="168"/>
      <c r="AH108" s="183"/>
      <c r="AI108" s="157"/>
      <c r="AJ108" s="168"/>
      <c r="AK108" s="168"/>
      <c r="AL108" s="168"/>
      <c r="AM108" s="168"/>
      <c r="AN108" s="168"/>
      <c r="AO108" s="183"/>
      <c r="AP108" s="157"/>
      <c r="AQ108" s="168"/>
      <c r="AR108" s="168"/>
      <c r="AS108" s="168"/>
      <c r="AT108" s="168"/>
      <c r="AU108" s="168"/>
      <c r="AV108" s="183"/>
      <c r="AW108" s="157"/>
      <c r="AX108" s="168"/>
      <c r="AY108" s="168"/>
      <c r="AZ108" s="225"/>
      <c r="BA108" s="238"/>
      <c r="BB108" s="252"/>
      <c r="BC108" s="238"/>
      <c r="BD108" s="268"/>
      <c r="BE108" s="272"/>
      <c r="BF108" s="272"/>
      <c r="BG108" s="272"/>
      <c r="BH108" s="278"/>
    </row>
    <row r="109" spans="2:60" ht="20.25" customHeight="1">
      <c r="B109" s="12">
        <f>B106+1</f>
        <v>30</v>
      </c>
      <c r="C109" s="28"/>
      <c r="D109" s="42"/>
      <c r="E109" s="50"/>
      <c r="F109" s="50">
        <f>C108</f>
        <v>0</v>
      </c>
      <c r="G109" s="84"/>
      <c r="H109" s="64"/>
      <c r="I109" s="73"/>
      <c r="J109" s="79"/>
      <c r="K109" s="79"/>
      <c r="L109" s="84"/>
      <c r="M109" s="90"/>
      <c r="N109" s="95"/>
      <c r="O109" s="100"/>
      <c r="P109" s="106" t="s">
        <v>87</v>
      </c>
      <c r="Q109" s="113"/>
      <c r="R109" s="113"/>
      <c r="S109" s="124"/>
      <c r="T109" s="137"/>
      <c r="U109" s="155"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5"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5"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5"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5" t="str">
        <f>IF(AW108="","",VLOOKUP(AW108,'シフト記号表（勤務時間帯）'!$D$6:$X$47,21,FALSE))</f>
        <v/>
      </c>
      <c r="AX109" s="166" t="str">
        <f>IF(AX108="","",VLOOKUP(AX108,'シフト記号表（勤務時間帯）'!$D$6:$X$47,21,FALSE))</f>
        <v/>
      </c>
      <c r="AY109" s="166" t="str">
        <f>IF(AY108="","",VLOOKUP(AY108,'シフト記号表（勤務時間帯）'!$D$6:$X$47,21,FALSE))</f>
        <v/>
      </c>
      <c r="AZ109" s="223">
        <f>IF($BC$3="４週",SUM(U109:AV109),IF($BC$3="暦月",SUM(U109:AY109),""))</f>
        <v>0</v>
      </c>
      <c r="BA109" s="236"/>
      <c r="BB109" s="250">
        <f>IF($BC$3="４週",AZ109/4,IF($BC$3="暦月",(AZ109/($BC$8/7)),""))</f>
        <v>0</v>
      </c>
      <c r="BC109" s="236"/>
      <c r="BD109" s="266"/>
      <c r="BE109" s="270"/>
      <c r="BF109" s="270"/>
      <c r="BG109" s="270"/>
      <c r="BH109" s="276"/>
    </row>
    <row r="110" spans="2:60" ht="20.25" customHeight="1">
      <c r="B110" s="13"/>
      <c r="C110" s="29"/>
      <c r="D110" s="43"/>
      <c r="E110" s="51"/>
      <c r="F110" s="51"/>
      <c r="G110" s="85">
        <f>C108</f>
        <v>0</v>
      </c>
      <c r="H110" s="65"/>
      <c r="I110" s="74"/>
      <c r="J110" s="80"/>
      <c r="K110" s="80"/>
      <c r="L110" s="85"/>
      <c r="M110" s="91"/>
      <c r="N110" s="96"/>
      <c r="O110" s="101"/>
      <c r="P110" s="309" t="s">
        <v>88</v>
      </c>
      <c r="Q110" s="114"/>
      <c r="R110" s="114"/>
      <c r="S110" s="128"/>
      <c r="T110" s="141"/>
      <c r="U110" s="156"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6"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6"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6"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6" t="str">
        <f>IF(AW108="","",VLOOKUP(AW108,'シフト記号表（勤務時間帯）'!$D$6:$Z$47,23,FALSE))</f>
        <v/>
      </c>
      <c r="AX110" s="167" t="str">
        <f>IF(AX108="","",VLOOKUP(AX108,'シフト記号表（勤務時間帯）'!$D$6:$Z$47,23,FALSE))</f>
        <v/>
      </c>
      <c r="AY110" s="167" t="str">
        <f>IF(AY108="","",VLOOKUP(AY108,'シフト記号表（勤務時間帯）'!$D$6:$Z$47,23,FALSE))</f>
        <v/>
      </c>
      <c r="AZ110" s="224">
        <f>IF($BC$3="４週",SUM(U110:AV110),IF($BC$3="暦月",SUM(U110:AY110),""))</f>
        <v>0</v>
      </c>
      <c r="BA110" s="237"/>
      <c r="BB110" s="251">
        <f>IF($BC$3="４週",AZ110/4,IF($BC$3="暦月",(AZ110/($BC$8/7)),""))</f>
        <v>0</v>
      </c>
      <c r="BC110" s="237"/>
      <c r="BD110" s="267"/>
      <c r="BE110" s="271"/>
      <c r="BF110" s="271"/>
      <c r="BG110" s="271"/>
      <c r="BH110" s="277"/>
    </row>
    <row r="111" spans="2:60" ht="20.25" customHeight="1">
      <c r="B111" s="14"/>
      <c r="C111" s="30"/>
      <c r="D111" s="44"/>
      <c r="E111" s="52"/>
      <c r="F111" s="52"/>
      <c r="G111" s="86"/>
      <c r="H111" s="66"/>
      <c r="I111" s="75"/>
      <c r="J111" s="81"/>
      <c r="K111" s="81"/>
      <c r="L111" s="86"/>
      <c r="M111" s="92"/>
      <c r="N111" s="97"/>
      <c r="O111" s="102"/>
      <c r="P111" s="110" t="s">
        <v>33</v>
      </c>
      <c r="Q111" s="119"/>
      <c r="R111" s="119"/>
      <c r="S111" s="130"/>
      <c r="T111" s="144"/>
      <c r="U111" s="157"/>
      <c r="V111" s="168"/>
      <c r="W111" s="168"/>
      <c r="X111" s="168"/>
      <c r="Y111" s="168"/>
      <c r="Z111" s="168"/>
      <c r="AA111" s="183"/>
      <c r="AB111" s="157"/>
      <c r="AC111" s="168"/>
      <c r="AD111" s="168"/>
      <c r="AE111" s="168"/>
      <c r="AF111" s="168"/>
      <c r="AG111" s="168"/>
      <c r="AH111" s="183"/>
      <c r="AI111" s="157"/>
      <c r="AJ111" s="168"/>
      <c r="AK111" s="168"/>
      <c r="AL111" s="168"/>
      <c r="AM111" s="168"/>
      <c r="AN111" s="168"/>
      <c r="AO111" s="183"/>
      <c r="AP111" s="157"/>
      <c r="AQ111" s="168"/>
      <c r="AR111" s="168"/>
      <c r="AS111" s="168"/>
      <c r="AT111" s="168"/>
      <c r="AU111" s="168"/>
      <c r="AV111" s="183"/>
      <c r="AW111" s="157"/>
      <c r="AX111" s="168"/>
      <c r="AY111" s="168"/>
      <c r="AZ111" s="225"/>
      <c r="BA111" s="238"/>
      <c r="BB111" s="252"/>
      <c r="BC111" s="238"/>
      <c r="BD111" s="268"/>
      <c r="BE111" s="272"/>
      <c r="BF111" s="272"/>
      <c r="BG111" s="272"/>
      <c r="BH111" s="278"/>
    </row>
    <row r="112" spans="2:60" ht="20.25" customHeight="1">
      <c r="B112" s="12">
        <f>B109+1</f>
        <v>31</v>
      </c>
      <c r="C112" s="28"/>
      <c r="D112" s="42"/>
      <c r="E112" s="50"/>
      <c r="F112" s="50">
        <f>C111</f>
        <v>0</v>
      </c>
      <c r="G112" s="84"/>
      <c r="H112" s="64"/>
      <c r="I112" s="73"/>
      <c r="J112" s="79"/>
      <c r="K112" s="79"/>
      <c r="L112" s="84"/>
      <c r="M112" s="90"/>
      <c r="N112" s="95"/>
      <c r="O112" s="100"/>
      <c r="P112" s="106" t="s">
        <v>87</v>
      </c>
      <c r="Q112" s="113"/>
      <c r="R112" s="113"/>
      <c r="S112" s="124"/>
      <c r="T112" s="137"/>
      <c r="U112" s="155"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5"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5"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5"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5" t="str">
        <f>IF(AW111="","",VLOOKUP(AW111,'シフト記号表（勤務時間帯）'!$D$6:$X$47,21,FALSE))</f>
        <v/>
      </c>
      <c r="AX112" s="166" t="str">
        <f>IF(AX111="","",VLOOKUP(AX111,'シフト記号表（勤務時間帯）'!$D$6:$X$47,21,FALSE))</f>
        <v/>
      </c>
      <c r="AY112" s="166" t="str">
        <f>IF(AY111="","",VLOOKUP(AY111,'シフト記号表（勤務時間帯）'!$D$6:$X$47,21,FALSE))</f>
        <v/>
      </c>
      <c r="AZ112" s="223">
        <f>IF($BC$3="４週",SUM(U112:AV112),IF($BC$3="暦月",SUM(U112:AY112),""))</f>
        <v>0</v>
      </c>
      <c r="BA112" s="236"/>
      <c r="BB112" s="250">
        <f>IF($BC$3="４週",AZ112/4,IF($BC$3="暦月",(AZ112/($BC$8/7)),""))</f>
        <v>0</v>
      </c>
      <c r="BC112" s="236"/>
      <c r="BD112" s="266"/>
      <c r="BE112" s="270"/>
      <c r="BF112" s="270"/>
      <c r="BG112" s="270"/>
      <c r="BH112" s="276"/>
    </row>
    <row r="113" spans="2:60" ht="20.25" customHeight="1">
      <c r="B113" s="13"/>
      <c r="C113" s="29"/>
      <c r="D113" s="43"/>
      <c r="E113" s="51"/>
      <c r="F113" s="51"/>
      <c r="G113" s="85">
        <f>C111</f>
        <v>0</v>
      </c>
      <c r="H113" s="65"/>
      <c r="I113" s="74"/>
      <c r="J113" s="80"/>
      <c r="K113" s="80"/>
      <c r="L113" s="85"/>
      <c r="M113" s="91"/>
      <c r="N113" s="96"/>
      <c r="O113" s="101"/>
      <c r="P113" s="309" t="s">
        <v>88</v>
      </c>
      <c r="Q113" s="114"/>
      <c r="R113" s="114"/>
      <c r="S113" s="128"/>
      <c r="T113" s="141"/>
      <c r="U113" s="156"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6"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6"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6"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6" t="str">
        <f>IF(AW111="","",VLOOKUP(AW111,'シフト記号表（勤務時間帯）'!$D$6:$Z$47,23,FALSE))</f>
        <v/>
      </c>
      <c r="AX113" s="167" t="str">
        <f>IF(AX111="","",VLOOKUP(AX111,'シフト記号表（勤務時間帯）'!$D$6:$Z$47,23,FALSE))</f>
        <v/>
      </c>
      <c r="AY113" s="167" t="str">
        <f>IF(AY111="","",VLOOKUP(AY111,'シフト記号表（勤務時間帯）'!$D$6:$Z$47,23,FALSE))</f>
        <v/>
      </c>
      <c r="AZ113" s="224">
        <f>IF($BC$3="４週",SUM(U113:AV113),IF($BC$3="暦月",SUM(U113:AY113),""))</f>
        <v>0</v>
      </c>
      <c r="BA113" s="237"/>
      <c r="BB113" s="251">
        <f>IF($BC$3="４週",AZ113/4,IF($BC$3="暦月",(AZ113/($BC$8/7)),""))</f>
        <v>0</v>
      </c>
      <c r="BC113" s="237"/>
      <c r="BD113" s="267"/>
      <c r="BE113" s="271"/>
      <c r="BF113" s="271"/>
      <c r="BG113" s="271"/>
      <c r="BH113" s="277"/>
    </row>
    <row r="114" spans="2:60" ht="20.25" customHeight="1">
      <c r="B114" s="14"/>
      <c r="C114" s="30"/>
      <c r="D114" s="44"/>
      <c r="E114" s="52"/>
      <c r="F114" s="52"/>
      <c r="G114" s="86"/>
      <c r="H114" s="66"/>
      <c r="I114" s="75"/>
      <c r="J114" s="81"/>
      <c r="K114" s="81"/>
      <c r="L114" s="86"/>
      <c r="M114" s="92"/>
      <c r="N114" s="97"/>
      <c r="O114" s="102"/>
      <c r="P114" s="110" t="s">
        <v>33</v>
      </c>
      <c r="Q114" s="119"/>
      <c r="R114" s="119"/>
      <c r="S114" s="130"/>
      <c r="T114" s="144"/>
      <c r="U114" s="157"/>
      <c r="V114" s="168"/>
      <c r="W114" s="168"/>
      <c r="X114" s="168"/>
      <c r="Y114" s="168"/>
      <c r="Z114" s="168"/>
      <c r="AA114" s="183"/>
      <c r="AB114" s="157"/>
      <c r="AC114" s="168"/>
      <c r="AD114" s="168"/>
      <c r="AE114" s="168"/>
      <c r="AF114" s="168"/>
      <c r="AG114" s="168"/>
      <c r="AH114" s="183"/>
      <c r="AI114" s="157"/>
      <c r="AJ114" s="168"/>
      <c r="AK114" s="168"/>
      <c r="AL114" s="168"/>
      <c r="AM114" s="168"/>
      <c r="AN114" s="168"/>
      <c r="AO114" s="183"/>
      <c r="AP114" s="157"/>
      <c r="AQ114" s="168"/>
      <c r="AR114" s="168"/>
      <c r="AS114" s="168"/>
      <c r="AT114" s="168"/>
      <c r="AU114" s="168"/>
      <c r="AV114" s="183"/>
      <c r="AW114" s="157"/>
      <c r="AX114" s="168"/>
      <c r="AY114" s="168"/>
      <c r="AZ114" s="225"/>
      <c r="BA114" s="238"/>
      <c r="BB114" s="252"/>
      <c r="BC114" s="238"/>
      <c r="BD114" s="268"/>
      <c r="BE114" s="272"/>
      <c r="BF114" s="272"/>
      <c r="BG114" s="272"/>
      <c r="BH114" s="278"/>
    </row>
    <row r="115" spans="2:60" ht="20.25" customHeight="1">
      <c r="B115" s="12">
        <f>B112+1</f>
        <v>32</v>
      </c>
      <c r="C115" s="28"/>
      <c r="D115" s="42"/>
      <c r="E115" s="50"/>
      <c r="F115" s="50">
        <f>C114</f>
        <v>0</v>
      </c>
      <c r="G115" s="84"/>
      <c r="H115" s="64"/>
      <c r="I115" s="73"/>
      <c r="J115" s="79"/>
      <c r="K115" s="79"/>
      <c r="L115" s="84"/>
      <c r="M115" s="90"/>
      <c r="N115" s="95"/>
      <c r="O115" s="100"/>
      <c r="P115" s="106" t="s">
        <v>87</v>
      </c>
      <c r="Q115" s="113"/>
      <c r="R115" s="113"/>
      <c r="S115" s="124"/>
      <c r="T115" s="137"/>
      <c r="U115" s="155"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5"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5"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5"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5" t="str">
        <f>IF(AW114="","",VLOOKUP(AW114,'シフト記号表（勤務時間帯）'!$D$6:$X$47,21,FALSE))</f>
        <v/>
      </c>
      <c r="AX115" s="166" t="str">
        <f>IF(AX114="","",VLOOKUP(AX114,'シフト記号表（勤務時間帯）'!$D$6:$X$47,21,FALSE))</f>
        <v/>
      </c>
      <c r="AY115" s="166" t="str">
        <f>IF(AY114="","",VLOOKUP(AY114,'シフト記号表（勤務時間帯）'!$D$6:$X$47,21,FALSE))</f>
        <v/>
      </c>
      <c r="AZ115" s="223">
        <f>IF($BC$3="４週",SUM(U115:AV115),IF($BC$3="暦月",SUM(U115:AY115),""))</f>
        <v>0</v>
      </c>
      <c r="BA115" s="236"/>
      <c r="BB115" s="250">
        <f>IF($BC$3="４週",AZ115/4,IF($BC$3="暦月",(AZ115/($BC$8/7)),""))</f>
        <v>0</v>
      </c>
      <c r="BC115" s="236"/>
      <c r="BD115" s="266"/>
      <c r="BE115" s="270"/>
      <c r="BF115" s="270"/>
      <c r="BG115" s="270"/>
      <c r="BH115" s="276"/>
    </row>
    <row r="116" spans="2:60" ht="20.25" customHeight="1">
      <c r="B116" s="13"/>
      <c r="C116" s="29"/>
      <c r="D116" s="43"/>
      <c r="E116" s="51"/>
      <c r="F116" s="51"/>
      <c r="G116" s="85">
        <f>C114</f>
        <v>0</v>
      </c>
      <c r="H116" s="65"/>
      <c r="I116" s="74"/>
      <c r="J116" s="80"/>
      <c r="K116" s="80"/>
      <c r="L116" s="85"/>
      <c r="M116" s="91"/>
      <c r="N116" s="96"/>
      <c r="O116" s="101"/>
      <c r="P116" s="309" t="s">
        <v>88</v>
      </c>
      <c r="Q116" s="114"/>
      <c r="R116" s="114"/>
      <c r="S116" s="128"/>
      <c r="T116" s="141"/>
      <c r="U116" s="156"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6"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6"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6"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6" t="str">
        <f>IF(AW114="","",VLOOKUP(AW114,'シフト記号表（勤務時間帯）'!$D$6:$Z$47,23,FALSE))</f>
        <v/>
      </c>
      <c r="AX116" s="167" t="str">
        <f>IF(AX114="","",VLOOKUP(AX114,'シフト記号表（勤務時間帯）'!$D$6:$Z$47,23,FALSE))</f>
        <v/>
      </c>
      <c r="AY116" s="167" t="str">
        <f>IF(AY114="","",VLOOKUP(AY114,'シフト記号表（勤務時間帯）'!$D$6:$Z$47,23,FALSE))</f>
        <v/>
      </c>
      <c r="AZ116" s="224">
        <f>IF($BC$3="４週",SUM(U116:AV116),IF($BC$3="暦月",SUM(U116:AY116),""))</f>
        <v>0</v>
      </c>
      <c r="BA116" s="237"/>
      <c r="BB116" s="251">
        <f>IF($BC$3="４週",AZ116/4,IF($BC$3="暦月",(AZ116/($BC$8/7)),""))</f>
        <v>0</v>
      </c>
      <c r="BC116" s="237"/>
      <c r="BD116" s="267"/>
      <c r="BE116" s="271"/>
      <c r="BF116" s="271"/>
      <c r="BG116" s="271"/>
      <c r="BH116" s="277"/>
    </row>
    <row r="117" spans="2:60" ht="20.25" customHeight="1">
      <c r="B117" s="14"/>
      <c r="C117" s="30"/>
      <c r="D117" s="44"/>
      <c r="E117" s="52"/>
      <c r="F117" s="52"/>
      <c r="G117" s="86"/>
      <c r="H117" s="66"/>
      <c r="I117" s="75"/>
      <c r="J117" s="81"/>
      <c r="K117" s="81"/>
      <c r="L117" s="86"/>
      <c r="M117" s="92"/>
      <c r="N117" s="97"/>
      <c r="O117" s="102"/>
      <c r="P117" s="110" t="s">
        <v>33</v>
      </c>
      <c r="Q117" s="119"/>
      <c r="R117" s="119"/>
      <c r="S117" s="130"/>
      <c r="T117" s="144"/>
      <c r="U117" s="157"/>
      <c r="V117" s="168"/>
      <c r="W117" s="168"/>
      <c r="X117" s="168"/>
      <c r="Y117" s="168"/>
      <c r="Z117" s="168"/>
      <c r="AA117" s="183"/>
      <c r="AB117" s="157"/>
      <c r="AC117" s="168"/>
      <c r="AD117" s="168"/>
      <c r="AE117" s="168"/>
      <c r="AF117" s="168"/>
      <c r="AG117" s="168"/>
      <c r="AH117" s="183"/>
      <c r="AI117" s="157"/>
      <c r="AJ117" s="168"/>
      <c r="AK117" s="168"/>
      <c r="AL117" s="168"/>
      <c r="AM117" s="168"/>
      <c r="AN117" s="168"/>
      <c r="AO117" s="183"/>
      <c r="AP117" s="157"/>
      <c r="AQ117" s="168"/>
      <c r="AR117" s="168"/>
      <c r="AS117" s="168"/>
      <c r="AT117" s="168"/>
      <c r="AU117" s="168"/>
      <c r="AV117" s="183"/>
      <c r="AW117" s="157"/>
      <c r="AX117" s="168"/>
      <c r="AY117" s="168"/>
      <c r="AZ117" s="225"/>
      <c r="BA117" s="238"/>
      <c r="BB117" s="252"/>
      <c r="BC117" s="238"/>
      <c r="BD117" s="268"/>
      <c r="BE117" s="272"/>
      <c r="BF117" s="272"/>
      <c r="BG117" s="272"/>
      <c r="BH117" s="278"/>
    </row>
    <row r="118" spans="2:60" ht="20.25" customHeight="1">
      <c r="B118" s="12">
        <f>B115+1</f>
        <v>33</v>
      </c>
      <c r="C118" s="28"/>
      <c r="D118" s="42"/>
      <c r="E118" s="50"/>
      <c r="F118" s="50">
        <f>C117</f>
        <v>0</v>
      </c>
      <c r="G118" s="84"/>
      <c r="H118" s="64"/>
      <c r="I118" s="73"/>
      <c r="J118" s="79"/>
      <c r="K118" s="79"/>
      <c r="L118" s="84"/>
      <c r="M118" s="90"/>
      <c r="N118" s="95"/>
      <c r="O118" s="100"/>
      <c r="P118" s="106" t="s">
        <v>87</v>
      </c>
      <c r="Q118" s="113"/>
      <c r="R118" s="113"/>
      <c r="S118" s="124"/>
      <c r="T118" s="137"/>
      <c r="U118" s="155"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5"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5"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5"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5" t="str">
        <f>IF(AW117="","",VLOOKUP(AW117,'シフト記号表（勤務時間帯）'!$D$6:$X$47,21,FALSE))</f>
        <v/>
      </c>
      <c r="AX118" s="166" t="str">
        <f>IF(AX117="","",VLOOKUP(AX117,'シフト記号表（勤務時間帯）'!$D$6:$X$47,21,FALSE))</f>
        <v/>
      </c>
      <c r="AY118" s="166" t="str">
        <f>IF(AY117="","",VLOOKUP(AY117,'シフト記号表（勤務時間帯）'!$D$6:$X$47,21,FALSE))</f>
        <v/>
      </c>
      <c r="AZ118" s="223">
        <f>IF($BC$3="４週",SUM(U118:AV118),IF($BC$3="暦月",SUM(U118:AY118),""))</f>
        <v>0</v>
      </c>
      <c r="BA118" s="236"/>
      <c r="BB118" s="250">
        <f>IF($BC$3="４週",AZ118/4,IF($BC$3="暦月",(AZ118/($BC$8/7)),""))</f>
        <v>0</v>
      </c>
      <c r="BC118" s="236"/>
      <c r="BD118" s="266"/>
      <c r="BE118" s="270"/>
      <c r="BF118" s="270"/>
      <c r="BG118" s="270"/>
      <c r="BH118" s="276"/>
    </row>
    <row r="119" spans="2:60" ht="20.25" customHeight="1">
      <c r="B119" s="13"/>
      <c r="C119" s="29"/>
      <c r="D119" s="43"/>
      <c r="E119" s="51"/>
      <c r="F119" s="51"/>
      <c r="G119" s="85">
        <f>C117</f>
        <v>0</v>
      </c>
      <c r="H119" s="65"/>
      <c r="I119" s="74"/>
      <c r="J119" s="80"/>
      <c r="K119" s="80"/>
      <c r="L119" s="85"/>
      <c r="M119" s="91"/>
      <c r="N119" s="96"/>
      <c r="O119" s="101"/>
      <c r="P119" s="309" t="s">
        <v>88</v>
      </c>
      <c r="Q119" s="114"/>
      <c r="R119" s="114"/>
      <c r="S119" s="128"/>
      <c r="T119" s="141"/>
      <c r="U119" s="156"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6"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6"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6"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6" t="str">
        <f>IF(AW117="","",VLOOKUP(AW117,'シフト記号表（勤務時間帯）'!$D$6:$Z$47,23,FALSE))</f>
        <v/>
      </c>
      <c r="AX119" s="167" t="str">
        <f>IF(AX117="","",VLOOKUP(AX117,'シフト記号表（勤務時間帯）'!$D$6:$Z$47,23,FALSE))</f>
        <v/>
      </c>
      <c r="AY119" s="167" t="str">
        <f>IF(AY117="","",VLOOKUP(AY117,'シフト記号表（勤務時間帯）'!$D$6:$Z$47,23,FALSE))</f>
        <v/>
      </c>
      <c r="AZ119" s="224">
        <f>IF($BC$3="４週",SUM(U119:AV119),IF($BC$3="暦月",SUM(U119:AY119),""))</f>
        <v>0</v>
      </c>
      <c r="BA119" s="237"/>
      <c r="BB119" s="251">
        <f>IF($BC$3="４週",AZ119/4,IF($BC$3="暦月",(AZ119/($BC$8/7)),""))</f>
        <v>0</v>
      </c>
      <c r="BC119" s="237"/>
      <c r="BD119" s="267"/>
      <c r="BE119" s="271"/>
      <c r="BF119" s="271"/>
      <c r="BG119" s="271"/>
      <c r="BH119" s="277"/>
    </row>
    <row r="120" spans="2:60" ht="20.25" customHeight="1">
      <c r="B120" s="14"/>
      <c r="C120" s="30"/>
      <c r="D120" s="44"/>
      <c r="E120" s="52"/>
      <c r="F120" s="52"/>
      <c r="G120" s="86"/>
      <c r="H120" s="66"/>
      <c r="I120" s="75"/>
      <c r="J120" s="81"/>
      <c r="K120" s="81"/>
      <c r="L120" s="86"/>
      <c r="M120" s="92"/>
      <c r="N120" s="97"/>
      <c r="O120" s="102"/>
      <c r="P120" s="110" t="s">
        <v>33</v>
      </c>
      <c r="Q120" s="119"/>
      <c r="R120" s="119"/>
      <c r="S120" s="130"/>
      <c r="T120" s="144"/>
      <c r="U120" s="157"/>
      <c r="V120" s="168"/>
      <c r="W120" s="168"/>
      <c r="X120" s="168"/>
      <c r="Y120" s="168"/>
      <c r="Z120" s="168"/>
      <c r="AA120" s="183"/>
      <c r="AB120" s="157"/>
      <c r="AC120" s="168"/>
      <c r="AD120" s="168"/>
      <c r="AE120" s="168"/>
      <c r="AF120" s="168"/>
      <c r="AG120" s="168"/>
      <c r="AH120" s="183"/>
      <c r="AI120" s="157"/>
      <c r="AJ120" s="168"/>
      <c r="AK120" s="168"/>
      <c r="AL120" s="168"/>
      <c r="AM120" s="168"/>
      <c r="AN120" s="168"/>
      <c r="AO120" s="183"/>
      <c r="AP120" s="157"/>
      <c r="AQ120" s="168"/>
      <c r="AR120" s="168"/>
      <c r="AS120" s="168"/>
      <c r="AT120" s="168"/>
      <c r="AU120" s="168"/>
      <c r="AV120" s="183"/>
      <c r="AW120" s="157"/>
      <c r="AX120" s="168"/>
      <c r="AY120" s="168"/>
      <c r="AZ120" s="225"/>
      <c r="BA120" s="238"/>
      <c r="BB120" s="252"/>
      <c r="BC120" s="238"/>
      <c r="BD120" s="268"/>
      <c r="BE120" s="272"/>
      <c r="BF120" s="272"/>
      <c r="BG120" s="272"/>
      <c r="BH120" s="278"/>
    </row>
    <row r="121" spans="2:60" ht="20.25" customHeight="1">
      <c r="B121" s="12">
        <f>B118+1</f>
        <v>34</v>
      </c>
      <c r="C121" s="28"/>
      <c r="D121" s="42"/>
      <c r="E121" s="50"/>
      <c r="F121" s="50">
        <f>C120</f>
        <v>0</v>
      </c>
      <c r="G121" s="84"/>
      <c r="H121" s="64"/>
      <c r="I121" s="73"/>
      <c r="J121" s="79"/>
      <c r="K121" s="79"/>
      <c r="L121" s="84"/>
      <c r="M121" s="90"/>
      <c r="N121" s="95"/>
      <c r="O121" s="100"/>
      <c r="P121" s="106" t="s">
        <v>87</v>
      </c>
      <c r="Q121" s="113"/>
      <c r="R121" s="113"/>
      <c r="S121" s="124"/>
      <c r="T121" s="137"/>
      <c r="U121" s="155"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5"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5"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5"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5" t="str">
        <f>IF(AW120="","",VLOOKUP(AW120,'シフト記号表（勤務時間帯）'!$D$6:$X$47,21,FALSE))</f>
        <v/>
      </c>
      <c r="AX121" s="166" t="str">
        <f>IF(AX120="","",VLOOKUP(AX120,'シフト記号表（勤務時間帯）'!$D$6:$X$47,21,FALSE))</f>
        <v/>
      </c>
      <c r="AY121" s="166" t="str">
        <f>IF(AY120="","",VLOOKUP(AY120,'シフト記号表（勤務時間帯）'!$D$6:$X$47,21,FALSE))</f>
        <v/>
      </c>
      <c r="AZ121" s="223">
        <f>IF($BC$3="４週",SUM(U121:AV121),IF($BC$3="暦月",SUM(U121:AY121),""))</f>
        <v>0</v>
      </c>
      <c r="BA121" s="236"/>
      <c r="BB121" s="250">
        <f>IF($BC$3="４週",AZ121/4,IF($BC$3="暦月",(AZ121/($BC$8/7)),""))</f>
        <v>0</v>
      </c>
      <c r="BC121" s="236"/>
      <c r="BD121" s="266"/>
      <c r="BE121" s="270"/>
      <c r="BF121" s="270"/>
      <c r="BG121" s="270"/>
      <c r="BH121" s="276"/>
    </row>
    <row r="122" spans="2:60" ht="20.25" customHeight="1">
      <c r="B122" s="13"/>
      <c r="C122" s="29"/>
      <c r="D122" s="43"/>
      <c r="E122" s="51"/>
      <c r="F122" s="51"/>
      <c r="G122" s="85">
        <f>C120</f>
        <v>0</v>
      </c>
      <c r="H122" s="65"/>
      <c r="I122" s="74"/>
      <c r="J122" s="80"/>
      <c r="K122" s="80"/>
      <c r="L122" s="85"/>
      <c r="M122" s="91"/>
      <c r="N122" s="96"/>
      <c r="O122" s="101"/>
      <c r="P122" s="309" t="s">
        <v>88</v>
      </c>
      <c r="Q122" s="114"/>
      <c r="R122" s="114"/>
      <c r="S122" s="128"/>
      <c r="T122" s="141"/>
      <c r="U122" s="156"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6"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6"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6"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6" t="str">
        <f>IF(AW120="","",VLOOKUP(AW120,'シフト記号表（勤務時間帯）'!$D$6:$Z$47,23,FALSE))</f>
        <v/>
      </c>
      <c r="AX122" s="167" t="str">
        <f>IF(AX120="","",VLOOKUP(AX120,'シフト記号表（勤務時間帯）'!$D$6:$Z$47,23,FALSE))</f>
        <v/>
      </c>
      <c r="AY122" s="167" t="str">
        <f>IF(AY120="","",VLOOKUP(AY120,'シフト記号表（勤務時間帯）'!$D$6:$Z$47,23,FALSE))</f>
        <v/>
      </c>
      <c r="AZ122" s="224">
        <f>IF($BC$3="４週",SUM(U122:AV122),IF($BC$3="暦月",SUM(U122:AY122),""))</f>
        <v>0</v>
      </c>
      <c r="BA122" s="237"/>
      <c r="BB122" s="251">
        <f>IF($BC$3="４週",AZ122/4,IF($BC$3="暦月",(AZ122/($BC$8/7)),""))</f>
        <v>0</v>
      </c>
      <c r="BC122" s="237"/>
      <c r="BD122" s="267"/>
      <c r="BE122" s="271"/>
      <c r="BF122" s="271"/>
      <c r="BG122" s="271"/>
      <c r="BH122" s="277"/>
    </row>
    <row r="123" spans="2:60" ht="20.25" customHeight="1">
      <c r="B123" s="14"/>
      <c r="C123" s="30"/>
      <c r="D123" s="44"/>
      <c r="E123" s="52"/>
      <c r="F123" s="52"/>
      <c r="G123" s="86"/>
      <c r="H123" s="66"/>
      <c r="I123" s="75"/>
      <c r="J123" s="81"/>
      <c r="K123" s="81"/>
      <c r="L123" s="86"/>
      <c r="M123" s="92"/>
      <c r="N123" s="97"/>
      <c r="O123" s="102"/>
      <c r="P123" s="110" t="s">
        <v>33</v>
      </c>
      <c r="Q123" s="119"/>
      <c r="R123" s="119"/>
      <c r="S123" s="130"/>
      <c r="T123" s="144"/>
      <c r="U123" s="157"/>
      <c r="V123" s="168"/>
      <c r="W123" s="168"/>
      <c r="X123" s="168"/>
      <c r="Y123" s="168"/>
      <c r="Z123" s="168"/>
      <c r="AA123" s="183"/>
      <c r="AB123" s="157"/>
      <c r="AC123" s="168"/>
      <c r="AD123" s="168"/>
      <c r="AE123" s="168"/>
      <c r="AF123" s="168"/>
      <c r="AG123" s="168"/>
      <c r="AH123" s="183"/>
      <c r="AI123" s="157"/>
      <c r="AJ123" s="168"/>
      <c r="AK123" s="168"/>
      <c r="AL123" s="168"/>
      <c r="AM123" s="168"/>
      <c r="AN123" s="168"/>
      <c r="AO123" s="183"/>
      <c r="AP123" s="157"/>
      <c r="AQ123" s="168"/>
      <c r="AR123" s="168"/>
      <c r="AS123" s="168"/>
      <c r="AT123" s="168"/>
      <c r="AU123" s="168"/>
      <c r="AV123" s="183"/>
      <c r="AW123" s="157"/>
      <c r="AX123" s="168"/>
      <c r="AY123" s="168"/>
      <c r="AZ123" s="225"/>
      <c r="BA123" s="238"/>
      <c r="BB123" s="252"/>
      <c r="BC123" s="238"/>
      <c r="BD123" s="268"/>
      <c r="BE123" s="272"/>
      <c r="BF123" s="272"/>
      <c r="BG123" s="272"/>
      <c r="BH123" s="278"/>
    </row>
    <row r="124" spans="2:60" ht="20.25" customHeight="1">
      <c r="B124" s="12">
        <f>B121+1</f>
        <v>35</v>
      </c>
      <c r="C124" s="28"/>
      <c r="D124" s="42"/>
      <c r="E124" s="50"/>
      <c r="F124" s="50">
        <f>C123</f>
        <v>0</v>
      </c>
      <c r="G124" s="84"/>
      <c r="H124" s="64"/>
      <c r="I124" s="73"/>
      <c r="J124" s="79"/>
      <c r="K124" s="79"/>
      <c r="L124" s="84"/>
      <c r="M124" s="90"/>
      <c r="N124" s="95"/>
      <c r="O124" s="100"/>
      <c r="P124" s="106" t="s">
        <v>87</v>
      </c>
      <c r="Q124" s="113"/>
      <c r="R124" s="113"/>
      <c r="S124" s="124"/>
      <c r="T124" s="137"/>
      <c r="U124" s="155"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5"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5"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5"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5" t="str">
        <f>IF(AW123="","",VLOOKUP(AW123,'シフト記号表（勤務時間帯）'!$D$6:$X$47,21,FALSE))</f>
        <v/>
      </c>
      <c r="AX124" s="166" t="str">
        <f>IF(AX123="","",VLOOKUP(AX123,'シフト記号表（勤務時間帯）'!$D$6:$X$47,21,FALSE))</f>
        <v/>
      </c>
      <c r="AY124" s="166" t="str">
        <f>IF(AY123="","",VLOOKUP(AY123,'シフト記号表（勤務時間帯）'!$D$6:$X$47,21,FALSE))</f>
        <v/>
      </c>
      <c r="AZ124" s="223">
        <f>IF($BC$3="４週",SUM(U124:AV124),IF($BC$3="暦月",SUM(U124:AY124),""))</f>
        <v>0</v>
      </c>
      <c r="BA124" s="236"/>
      <c r="BB124" s="250">
        <f>IF($BC$3="４週",AZ124/4,IF($BC$3="暦月",(AZ124/($BC$8/7)),""))</f>
        <v>0</v>
      </c>
      <c r="BC124" s="236"/>
      <c r="BD124" s="266"/>
      <c r="BE124" s="270"/>
      <c r="BF124" s="270"/>
      <c r="BG124" s="270"/>
      <c r="BH124" s="276"/>
    </row>
    <row r="125" spans="2:60" ht="20.25" customHeight="1">
      <c r="B125" s="13"/>
      <c r="C125" s="29"/>
      <c r="D125" s="43"/>
      <c r="E125" s="51"/>
      <c r="F125" s="51"/>
      <c r="G125" s="85">
        <f>C123</f>
        <v>0</v>
      </c>
      <c r="H125" s="65"/>
      <c r="I125" s="74"/>
      <c r="J125" s="80"/>
      <c r="K125" s="80"/>
      <c r="L125" s="85"/>
      <c r="M125" s="91"/>
      <c r="N125" s="96"/>
      <c r="O125" s="101"/>
      <c r="P125" s="309" t="s">
        <v>88</v>
      </c>
      <c r="Q125" s="114"/>
      <c r="R125" s="114"/>
      <c r="S125" s="128"/>
      <c r="T125" s="141"/>
      <c r="U125" s="156"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6"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6"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6"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6" t="str">
        <f>IF(AW123="","",VLOOKUP(AW123,'シフト記号表（勤務時間帯）'!$D$6:$Z$47,23,FALSE))</f>
        <v/>
      </c>
      <c r="AX125" s="167" t="str">
        <f>IF(AX123="","",VLOOKUP(AX123,'シフト記号表（勤務時間帯）'!$D$6:$Z$47,23,FALSE))</f>
        <v/>
      </c>
      <c r="AY125" s="167" t="str">
        <f>IF(AY123="","",VLOOKUP(AY123,'シフト記号表（勤務時間帯）'!$D$6:$Z$47,23,FALSE))</f>
        <v/>
      </c>
      <c r="AZ125" s="224">
        <f>IF($BC$3="４週",SUM(U125:AV125),IF($BC$3="暦月",SUM(U125:AY125),""))</f>
        <v>0</v>
      </c>
      <c r="BA125" s="237"/>
      <c r="BB125" s="251">
        <f>IF($BC$3="４週",AZ125/4,IF($BC$3="暦月",(AZ125/($BC$8/7)),""))</f>
        <v>0</v>
      </c>
      <c r="BC125" s="237"/>
      <c r="BD125" s="267"/>
      <c r="BE125" s="271"/>
      <c r="BF125" s="271"/>
      <c r="BG125" s="271"/>
      <c r="BH125" s="277"/>
    </row>
    <row r="126" spans="2:60" ht="20.25" customHeight="1">
      <c r="B126" s="14"/>
      <c r="C126" s="30"/>
      <c r="D126" s="44"/>
      <c r="E126" s="52"/>
      <c r="F126" s="52"/>
      <c r="G126" s="86"/>
      <c r="H126" s="66"/>
      <c r="I126" s="75"/>
      <c r="J126" s="81"/>
      <c r="K126" s="81"/>
      <c r="L126" s="86"/>
      <c r="M126" s="92"/>
      <c r="N126" s="97"/>
      <c r="O126" s="102"/>
      <c r="P126" s="110" t="s">
        <v>33</v>
      </c>
      <c r="Q126" s="119"/>
      <c r="R126" s="119"/>
      <c r="S126" s="130"/>
      <c r="T126" s="144"/>
      <c r="U126" s="157"/>
      <c r="V126" s="168"/>
      <c r="W126" s="168"/>
      <c r="X126" s="168"/>
      <c r="Y126" s="168"/>
      <c r="Z126" s="168"/>
      <c r="AA126" s="183"/>
      <c r="AB126" s="157"/>
      <c r="AC126" s="168"/>
      <c r="AD126" s="168"/>
      <c r="AE126" s="168"/>
      <c r="AF126" s="168"/>
      <c r="AG126" s="168"/>
      <c r="AH126" s="183"/>
      <c r="AI126" s="157"/>
      <c r="AJ126" s="168"/>
      <c r="AK126" s="168"/>
      <c r="AL126" s="168"/>
      <c r="AM126" s="168"/>
      <c r="AN126" s="168"/>
      <c r="AO126" s="183"/>
      <c r="AP126" s="157"/>
      <c r="AQ126" s="168"/>
      <c r="AR126" s="168"/>
      <c r="AS126" s="168"/>
      <c r="AT126" s="168"/>
      <c r="AU126" s="168"/>
      <c r="AV126" s="183"/>
      <c r="AW126" s="157"/>
      <c r="AX126" s="168"/>
      <c r="AY126" s="168"/>
      <c r="AZ126" s="225"/>
      <c r="BA126" s="238"/>
      <c r="BB126" s="252"/>
      <c r="BC126" s="238"/>
      <c r="BD126" s="268"/>
      <c r="BE126" s="272"/>
      <c r="BF126" s="272"/>
      <c r="BG126" s="272"/>
      <c r="BH126" s="278"/>
    </row>
    <row r="127" spans="2:60" ht="20.25" customHeight="1">
      <c r="B127" s="12">
        <f>B124+1</f>
        <v>36</v>
      </c>
      <c r="C127" s="28"/>
      <c r="D127" s="42"/>
      <c r="E127" s="50"/>
      <c r="F127" s="50">
        <f>C126</f>
        <v>0</v>
      </c>
      <c r="G127" s="84"/>
      <c r="H127" s="64"/>
      <c r="I127" s="73"/>
      <c r="J127" s="79"/>
      <c r="K127" s="79"/>
      <c r="L127" s="84"/>
      <c r="M127" s="90"/>
      <c r="N127" s="95"/>
      <c r="O127" s="100"/>
      <c r="P127" s="106" t="s">
        <v>87</v>
      </c>
      <c r="Q127" s="113"/>
      <c r="R127" s="113"/>
      <c r="S127" s="124"/>
      <c r="T127" s="137"/>
      <c r="U127" s="155"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5"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5"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5"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5" t="str">
        <f>IF(AW126="","",VLOOKUP(AW126,'シフト記号表（勤務時間帯）'!$D$6:$X$47,21,FALSE))</f>
        <v/>
      </c>
      <c r="AX127" s="166" t="str">
        <f>IF(AX126="","",VLOOKUP(AX126,'シフト記号表（勤務時間帯）'!$D$6:$X$47,21,FALSE))</f>
        <v/>
      </c>
      <c r="AY127" s="166" t="str">
        <f>IF(AY126="","",VLOOKUP(AY126,'シフト記号表（勤務時間帯）'!$D$6:$X$47,21,FALSE))</f>
        <v/>
      </c>
      <c r="AZ127" s="223">
        <f>IF($BC$3="４週",SUM(U127:AV127),IF($BC$3="暦月",SUM(U127:AY127),""))</f>
        <v>0</v>
      </c>
      <c r="BA127" s="236"/>
      <c r="BB127" s="250">
        <f>IF($BC$3="４週",AZ127/4,IF($BC$3="暦月",(AZ127/($BC$8/7)),""))</f>
        <v>0</v>
      </c>
      <c r="BC127" s="236"/>
      <c r="BD127" s="266"/>
      <c r="BE127" s="270"/>
      <c r="BF127" s="270"/>
      <c r="BG127" s="270"/>
      <c r="BH127" s="276"/>
    </row>
    <row r="128" spans="2:60" ht="20.25" customHeight="1">
      <c r="B128" s="13"/>
      <c r="C128" s="29"/>
      <c r="D128" s="43"/>
      <c r="E128" s="51"/>
      <c r="F128" s="51"/>
      <c r="G128" s="85">
        <f>C126</f>
        <v>0</v>
      </c>
      <c r="H128" s="65"/>
      <c r="I128" s="74"/>
      <c r="J128" s="80"/>
      <c r="K128" s="80"/>
      <c r="L128" s="85"/>
      <c r="M128" s="91"/>
      <c r="N128" s="96"/>
      <c r="O128" s="101"/>
      <c r="P128" s="309" t="s">
        <v>88</v>
      </c>
      <c r="Q128" s="114"/>
      <c r="R128" s="114"/>
      <c r="S128" s="128"/>
      <c r="T128" s="141"/>
      <c r="U128" s="156"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6"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6"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6"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6" t="str">
        <f>IF(AW126="","",VLOOKUP(AW126,'シフト記号表（勤務時間帯）'!$D$6:$Z$47,23,FALSE))</f>
        <v/>
      </c>
      <c r="AX128" s="167" t="str">
        <f>IF(AX126="","",VLOOKUP(AX126,'シフト記号表（勤務時間帯）'!$D$6:$Z$47,23,FALSE))</f>
        <v/>
      </c>
      <c r="AY128" s="167" t="str">
        <f>IF(AY126="","",VLOOKUP(AY126,'シフト記号表（勤務時間帯）'!$D$6:$Z$47,23,FALSE))</f>
        <v/>
      </c>
      <c r="AZ128" s="224">
        <f>IF($BC$3="４週",SUM(U128:AV128),IF($BC$3="暦月",SUM(U128:AY128),""))</f>
        <v>0</v>
      </c>
      <c r="BA128" s="237"/>
      <c r="BB128" s="251">
        <f>IF($BC$3="４週",AZ128/4,IF($BC$3="暦月",(AZ128/($BC$8/7)),""))</f>
        <v>0</v>
      </c>
      <c r="BC128" s="237"/>
      <c r="BD128" s="267"/>
      <c r="BE128" s="271"/>
      <c r="BF128" s="271"/>
      <c r="BG128" s="271"/>
      <c r="BH128" s="277"/>
    </row>
    <row r="129" spans="2:60" ht="20.25" customHeight="1">
      <c r="B129" s="14"/>
      <c r="C129" s="30"/>
      <c r="D129" s="44"/>
      <c r="E129" s="52"/>
      <c r="F129" s="52"/>
      <c r="G129" s="86"/>
      <c r="H129" s="66"/>
      <c r="I129" s="75"/>
      <c r="J129" s="81"/>
      <c r="K129" s="81"/>
      <c r="L129" s="86"/>
      <c r="M129" s="92"/>
      <c r="N129" s="97"/>
      <c r="O129" s="102"/>
      <c r="P129" s="110" t="s">
        <v>33</v>
      </c>
      <c r="Q129" s="119"/>
      <c r="R129" s="119"/>
      <c r="S129" s="130"/>
      <c r="T129" s="144"/>
      <c r="U129" s="157"/>
      <c r="V129" s="168"/>
      <c r="W129" s="168"/>
      <c r="X129" s="168"/>
      <c r="Y129" s="168"/>
      <c r="Z129" s="168"/>
      <c r="AA129" s="183"/>
      <c r="AB129" s="157"/>
      <c r="AC129" s="168"/>
      <c r="AD129" s="168"/>
      <c r="AE129" s="168"/>
      <c r="AF129" s="168"/>
      <c r="AG129" s="168"/>
      <c r="AH129" s="183"/>
      <c r="AI129" s="157"/>
      <c r="AJ129" s="168"/>
      <c r="AK129" s="168"/>
      <c r="AL129" s="168"/>
      <c r="AM129" s="168"/>
      <c r="AN129" s="168"/>
      <c r="AO129" s="183"/>
      <c r="AP129" s="157"/>
      <c r="AQ129" s="168"/>
      <c r="AR129" s="168"/>
      <c r="AS129" s="168"/>
      <c r="AT129" s="168"/>
      <c r="AU129" s="168"/>
      <c r="AV129" s="183"/>
      <c r="AW129" s="157"/>
      <c r="AX129" s="168"/>
      <c r="AY129" s="168"/>
      <c r="AZ129" s="225"/>
      <c r="BA129" s="238"/>
      <c r="BB129" s="252"/>
      <c r="BC129" s="238"/>
      <c r="BD129" s="268"/>
      <c r="BE129" s="272"/>
      <c r="BF129" s="272"/>
      <c r="BG129" s="272"/>
      <c r="BH129" s="278"/>
    </row>
    <row r="130" spans="2:60" ht="20.25" customHeight="1">
      <c r="B130" s="12">
        <f>B127+1</f>
        <v>37</v>
      </c>
      <c r="C130" s="28"/>
      <c r="D130" s="42"/>
      <c r="E130" s="50"/>
      <c r="F130" s="50">
        <f>C129</f>
        <v>0</v>
      </c>
      <c r="G130" s="84"/>
      <c r="H130" s="64"/>
      <c r="I130" s="73"/>
      <c r="J130" s="79"/>
      <c r="K130" s="79"/>
      <c r="L130" s="84"/>
      <c r="M130" s="90"/>
      <c r="N130" s="95"/>
      <c r="O130" s="100"/>
      <c r="P130" s="106" t="s">
        <v>87</v>
      </c>
      <c r="Q130" s="113"/>
      <c r="R130" s="113"/>
      <c r="S130" s="124"/>
      <c r="T130" s="137"/>
      <c r="U130" s="155"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5"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5"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5"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5" t="str">
        <f>IF(AW129="","",VLOOKUP(AW129,'シフト記号表（勤務時間帯）'!$D$6:$X$47,21,FALSE))</f>
        <v/>
      </c>
      <c r="AX130" s="166" t="str">
        <f>IF(AX129="","",VLOOKUP(AX129,'シフト記号表（勤務時間帯）'!$D$6:$X$47,21,FALSE))</f>
        <v/>
      </c>
      <c r="AY130" s="166" t="str">
        <f>IF(AY129="","",VLOOKUP(AY129,'シフト記号表（勤務時間帯）'!$D$6:$X$47,21,FALSE))</f>
        <v/>
      </c>
      <c r="AZ130" s="223">
        <f>IF($BC$3="４週",SUM(U130:AV130),IF($BC$3="暦月",SUM(U130:AY130),""))</f>
        <v>0</v>
      </c>
      <c r="BA130" s="236"/>
      <c r="BB130" s="250">
        <f>IF($BC$3="４週",AZ130/4,IF($BC$3="暦月",(AZ130/($BC$8/7)),""))</f>
        <v>0</v>
      </c>
      <c r="BC130" s="236"/>
      <c r="BD130" s="266"/>
      <c r="BE130" s="270"/>
      <c r="BF130" s="270"/>
      <c r="BG130" s="270"/>
      <c r="BH130" s="276"/>
    </row>
    <row r="131" spans="2:60" ht="20.25" customHeight="1">
      <c r="B131" s="13"/>
      <c r="C131" s="29"/>
      <c r="D131" s="43"/>
      <c r="E131" s="51"/>
      <c r="F131" s="51"/>
      <c r="G131" s="85">
        <f>C129</f>
        <v>0</v>
      </c>
      <c r="H131" s="65"/>
      <c r="I131" s="74"/>
      <c r="J131" s="80"/>
      <c r="K131" s="80"/>
      <c r="L131" s="85"/>
      <c r="M131" s="91"/>
      <c r="N131" s="96"/>
      <c r="O131" s="101"/>
      <c r="P131" s="309" t="s">
        <v>88</v>
      </c>
      <c r="Q131" s="114"/>
      <c r="R131" s="114"/>
      <c r="S131" s="128"/>
      <c r="T131" s="141"/>
      <c r="U131" s="156"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6"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6"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6"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6" t="str">
        <f>IF(AW129="","",VLOOKUP(AW129,'シフト記号表（勤務時間帯）'!$D$6:$Z$47,23,FALSE))</f>
        <v/>
      </c>
      <c r="AX131" s="167" t="str">
        <f>IF(AX129="","",VLOOKUP(AX129,'シフト記号表（勤務時間帯）'!$D$6:$Z$47,23,FALSE))</f>
        <v/>
      </c>
      <c r="AY131" s="167" t="str">
        <f>IF(AY129="","",VLOOKUP(AY129,'シフト記号表（勤務時間帯）'!$D$6:$Z$47,23,FALSE))</f>
        <v/>
      </c>
      <c r="AZ131" s="224">
        <f>IF($BC$3="４週",SUM(U131:AV131),IF($BC$3="暦月",SUM(U131:AY131),""))</f>
        <v>0</v>
      </c>
      <c r="BA131" s="237"/>
      <c r="BB131" s="251">
        <f>IF($BC$3="４週",AZ131/4,IF($BC$3="暦月",(AZ131/($BC$8/7)),""))</f>
        <v>0</v>
      </c>
      <c r="BC131" s="237"/>
      <c r="BD131" s="267"/>
      <c r="BE131" s="271"/>
      <c r="BF131" s="271"/>
      <c r="BG131" s="271"/>
      <c r="BH131" s="277"/>
    </row>
    <row r="132" spans="2:60" ht="20.25" customHeight="1">
      <c r="B132" s="14"/>
      <c r="C132" s="30"/>
      <c r="D132" s="44"/>
      <c r="E132" s="52"/>
      <c r="F132" s="52"/>
      <c r="G132" s="86"/>
      <c r="H132" s="66"/>
      <c r="I132" s="75"/>
      <c r="J132" s="81"/>
      <c r="K132" s="81"/>
      <c r="L132" s="86"/>
      <c r="M132" s="92"/>
      <c r="N132" s="97"/>
      <c r="O132" s="102"/>
      <c r="P132" s="110" t="s">
        <v>33</v>
      </c>
      <c r="Q132" s="119"/>
      <c r="R132" s="119"/>
      <c r="S132" s="130"/>
      <c r="T132" s="144"/>
      <c r="U132" s="157"/>
      <c r="V132" s="168"/>
      <c r="W132" s="168"/>
      <c r="X132" s="168"/>
      <c r="Y132" s="168"/>
      <c r="Z132" s="168"/>
      <c r="AA132" s="183"/>
      <c r="AB132" s="157"/>
      <c r="AC132" s="168"/>
      <c r="AD132" s="168"/>
      <c r="AE132" s="168"/>
      <c r="AF132" s="168"/>
      <c r="AG132" s="168"/>
      <c r="AH132" s="183"/>
      <c r="AI132" s="157"/>
      <c r="AJ132" s="168"/>
      <c r="AK132" s="168"/>
      <c r="AL132" s="168"/>
      <c r="AM132" s="168"/>
      <c r="AN132" s="168"/>
      <c r="AO132" s="183"/>
      <c r="AP132" s="157"/>
      <c r="AQ132" s="168"/>
      <c r="AR132" s="168"/>
      <c r="AS132" s="168"/>
      <c r="AT132" s="168"/>
      <c r="AU132" s="168"/>
      <c r="AV132" s="183"/>
      <c r="AW132" s="157"/>
      <c r="AX132" s="168"/>
      <c r="AY132" s="168"/>
      <c r="AZ132" s="225"/>
      <c r="BA132" s="238"/>
      <c r="BB132" s="252"/>
      <c r="BC132" s="238"/>
      <c r="BD132" s="268"/>
      <c r="BE132" s="272"/>
      <c r="BF132" s="272"/>
      <c r="BG132" s="272"/>
      <c r="BH132" s="278"/>
    </row>
    <row r="133" spans="2:60" ht="20.25" customHeight="1">
      <c r="B133" s="12">
        <f>B130+1</f>
        <v>38</v>
      </c>
      <c r="C133" s="28"/>
      <c r="D133" s="42"/>
      <c r="E133" s="50"/>
      <c r="F133" s="50">
        <f>C132</f>
        <v>0</v>
      </c>
      <c r="G133" s="84"/>
      <c r="H133" s="64"/>
      <c r="I133" s="73"/>
      <c r="J133" s="79"/>
      <c r="K133" s="79"/>
      <c r="L133" s="84"/>
      <c r="M133" s="90"/>
      <c r="N133" s="95"/>
      <c r="O133" s="100"/>
      <c r="P133" s="106" t="s">
        <v>87</v>
      </c>
      <c r="Q133" s="113"/>
      <c r="R133" s="113"/>
      <c r="S133" s="124"/>
      <c r="T133" s="137"/>
      <c r="U133" s="155"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5"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5"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5"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5" t="str">
        <f>IF(AW132="","",VLOOKUP(AW132,'シフト記号表（勤務時間帯）'!$D$6:$X$47,21,FALSE))</f>
        <v/>
      </c>
      <c r="AX133" s="166" t="str">
        <f>IF(AX132="","",VLOOKUP(AX132,'シフト記号表（勤務時間帯）'!$D$6:$X$47,21,FALSE))</f>
        <v/>
      </c>
      <c r="AY133" s="166" t="str">
        <f>IF(AY132="","",VLOOKUP(AY132,'シフト記号表（勤務時間帯）'!$D$6:$X$47,21,FALSE))</f>
        <v/>
      </c>
      <c r="AZ133" s="223">
        <f>IF($BC$3="４週",SUM(U133:AV133),IF($BC$3="暦月",SUM(U133:AY133),""))</f>
        <v>0</v>
      </c>
      <c r="BA133" s="236"/>
      <c r="BB133" s="250">
        <f>IF($BC$3="４週",AZ133/4,IF($BC$3="暦月",(AZ133/($BC$8/7)),""))</f>
        <v>0</v>
      </c>
      <c r="BC133" s="236"/>
      <c r="BD133" s="266"/>
      <c r="BE133" s="270"/>
      <c r="BF133" s="270"/>
      <c r="BG133" s="270"/>
      <c r="BH133" s="276"/>
    </row>
    <row r="134" spans="2:60" ht="20.25" customHeight="1">
      <c r="B134" s="13"/>
      <c r="C134" s="29"/>
      <c r="D134" s="43"/>
      <c r="E134" s="51"/>
      <c r="F134" s="51"/>
      <c r="G134" s="85">
        <f>C132</f>
        <v>0</v>
      </c>
      <c r="H134" s="65"/>
      <c r="I134" s="74"/>
      <c r="J134" s="80"/>
      <c r="K134" s="80"/>
      <c r="L134" s="85"/>
      <c r="M134" s="91"/>
      <c r="N134" s="96"/>
      <c r="O134" s="101"/>
      <c r="P134" s="309" t="s">
        <v>88</v>
      </c>
      <c r="Q134" s="114"/>
      <c r="R134" s="114"/>
      <c r="S134" s="128"/>
      <c r="T134" s="141"/>
      <c r="U134" s="156"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6"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6"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6"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6" t="str">
        <f>IF(AW132="","",VLOOKUP(AW132,'シフト記号表（勤務時間帯）'!$D$6:$Z$47,23,FALSE))</f>
        <v/>
      </c>
      <c r="AX134" s="167" t="str">
        <f>IF(AX132="","",VLOOKUP(AX132,'シフト記号表（勤務時間帯）'!$D$6:$Z$47,23,FALSE))</f>
        <v/>
      </c>
      <c r="AY134" s="167" t="str">
        <f>IF(AY132="","",VLOOKUP(AY132,'シフト記号表（勤務時間帯）'!$D$6:$Z$47,23,FALSE))</f>
        <v/>
      </c>
      <c r="AZ134" s="224">
        <f>IF($BC$3="４週",SUM(U134:AV134),IF($BC$3="暦月",SUM(U134:AY134),""))</f>
        <v>0</v>
      </c>
      <c r="BA134" s="237"/>
      <c r="BB134" s="251">
        <f>IF($BC$3="４週",AZ134/4,IF($BC$3="暦月",(AZ134/($BC$8/7)),""))</f>
        <v>0</v>
      </c>
      <c r="BC134" s="237"/>
      <c r="BD134" s="267"/>
      <c r="BE134" s="271"/>
      <c r="BF134" s="271"/>
      <c r="BG134" s="271"/>
      <c r="BH134" s="277"/>
    </row>
    <row r="135" spans="2:60" ht="20.25" customHeight="1">
      <c r="B135" s="14"/>
      <c r="C135" s="30"/>
      <c r="D135" s="44"/>
      <c r="E135" s="52"/>
      <c r="F135" s="52"/>
      <c r="G135" s="86"/>
      <c r="H135" s="66"/>
      <c r="I135" s="75"/>
      <c r="J135" s="81"/>
      <c r="K135" s="81"/>
      <c r="L135" s="86"/>
      <c r="M135" s="92"/>
      <c r="N135" s="97"/>
      <c r="O135" s="102"/>
      <c r="P135" s="110" t="s">
        <v>33</v>
      </c>
      <c r="Q135" s="119"/>
      <c r="R135" s="119"/>
      <c r="S135" s="130"/>
      <c r="T135" s="144"/>
      <c r="U135" s="157"/>
      <c r="V135" s="168"/>
      <c r="W135" s="168"/>
      <c r="X135" s="168"/>
      <c r="Y135" s="168"/>
      <c r="Z135" s="168"/>
      <c r="AA135" s="183"/>
      <c r="AB135" s="157"/>
      <c r="AC135" s="168"/>
      <c r="AD135" s="168"/>
      <c r="AE135" s="168"/>
      <c r="AF135" s="168"/>
      <c r="AG135" s="168"/>
      <c r="AH135" s="183"/>
      <c r="AI135" s="157"/>
      <c r="AJ135" s="168"/>
      <c r="AK135" s="168"/>
      <c r="AL135" s="168"/>
      <c r="AM135" s="168"/>
      <c r="AN135" s="168"/>
      <c r="AO135" s="183"/>
      <c r="AP135" s="157"/>
      <c r="AQ135" s="168"/>
      <c r="AR135" s="168"/>
      <c r="AS135" s="168"/>
      <c r="AT135" s="168"/>
      <c r="AU135" s="168"/>
      <c r="AV135" s="183"/>
      <c r="AW135" s="157"/>
      <c r="AX135" s="168"/>
      <c r="AY135" s="168"/>
      <c r="AZ135" s="225"/>
      <c r="BA135" s="238"/>
      <c r="BB135" s="252"/>
      <c r="BC135" s="238"/>
      <c r="BD135" s="268"/>
      <c r="BE135" s="272"/>
      <c r="BF135" s="272"/>
      <c r="BG135" s="272"/>
      <c r="BH135" s="278"/>
    </row>
    <row r="136" spans="2:60" ht="20.25" customHeight="1">
      <c r="B136" s="12">
        <f>B133+1</f>
        <v>39</v>
      </c>
      <c r="C136" s="28"/>
      <c r="D136" s="42"/>
      <c r="E136" s="50"/>
      <c r="F136" s="50">
        <f>C135</f>
        <v>0</v>
      </c>
      <c r="G136" s="84"/>
      <c r="H136" s="64"/>
      <c r="I136" s="73"/>
      <c r="J136" s="79"/>
      <c r="K136" s="79"/>
      <c r="L136" s="84"/>
      <c r="M136" s="90"/>
      <c r="N136" s="95"/>
      <c r="O136" s="100"/>
      <c r="P136" s="106" t="s">
        <v>87</v>
      </c>
      <c r="Q136" s="113"/>
      <c r="R136" s="113"/>
      <c r="S136" s="124"/>
      <c r="T136" s="137"/>
      <c r="U136" s="155"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5"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5"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5"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5" t="str">
        <f>IF(AW135="","",VLOOKUP(AW135,'シフト記号表（勤務時間帯）'!$D$6:$X$47,21,FALSE))</f>
        <v/>
      </c>
      <c r="AX136" s="166" t="str">
        <f>IF(AX135="","",VLOOKUP(AX135,'シフト記号表（勤務時間帯）'!$D$6:$X$47,21,FALSE))</f>
        <v/>
      </c>
      <c r="AY136" s="166" t="str">
        <f>IF(AY135="","",VLOOKUP(AY135,'シフト記号表（勤務時間帯）'!$D$6:$X$47,21,FALSE))</f>
        <v/>
      </c>
      <c r="AZ136" s="223">
        <f>IF($BC$3="４週",SUM(U136:AV136),IF($BC$3="暦月",SUM(U136:AY136),""))</f>
        <v>0</v>
      </c>
      <c r="BA136" s="236"/>
      <c r="BB136" s="250">
        <f>IF($BC$3="４週",AZ136/4,IF($BC$3="暦月",(AZ136/($BC$8/7)),""))</f>
        <v>0</v>
      </c>
      <c r="BC136" s="236"/>
      <c r="BD136" s="266"/>
      <c r="BE136" s="270"/>
      <c r="BF136" s="270"/>
      <c r="BG136" s="270"/>
      <c r="BH136" s="276"/>
    </row>
    <row r="137" spans="2:60" ht="20.25" customHeight="1">
      <c r="B137" s="13"/>
      <c r="C137" s="29"/>
      <c r="D137" s="43"/>
      <c r="E137" s="51"/>
      <c r="F137" s="51"/>
      <c r="G137" s="85">
        <f>C135</f>
        <v>0</v>
      </c>
      <c r="H137" s="65"/>
      <c r="I137" s="74"/>
      <c r="J137" s="80"/>
      <c r="K137" s="80"/>
      <c r="L137" s="85"/>
      <c r="M137" s="91"/>
      <c r="N137" s="96"/>
      <c r="O137" s="101"/>
      <c r="P137" s="309" t="s">
        <v>88</v>
      </c>
      <c r="Q137" s="114"/>
      <c r="R137" s="114"/>
      <c r="S137" s="128"/>
      <c r="T137" s="141"/>
      <c r="U137" s="156"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6"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6"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6"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6" t="str">
        <f>IF(AW135="","",VLOOKUP(AW135,'シフト記号表（勤務時間帯）'!$D$6:$Z$47,23,FALSE))</f>
        <v/>
      </c>
      <c r="AX137" s="167" t="str">
        <f>IF(AX135="","",VLOOKUP(AX135,'シフト記号表（勤務時間帯）'!$D$6:$Z$47,23,FALSE))</f>
        <v/>
      </c>
      <c r="AY137" s="167" t="str">
        <f>IF(AY135="","",VLOOKUP(AY135,'シフト記号表（勤務時間帯）'!$D$6:$Z$47,23,FALSE))</f>
        <v/>
      </c>
      <c r="AZ137" s="224">
        <f>IF($BC$3="４週",SUM(U137:AV137),IF($BC$3="暦月",SUM(U137:AY137),""))</f>
        <v>0</v>
      </c>
      <c r="BA137" s="237"/>
      <c r="BB137" s="251">
        <f>IF($BC$3="４週",AZ137/4,IF($BC$3="暦月",(AZ137/($BC$8/7)),""))</f>
        <v>0</v>
      </c>
      <c r="BC137" s="237"/>
      <c r="BD137" s="267"/>
      <c r="BE137" s="271"/>
      <c r="BF137" s="271"/>
      <c r="BG137" s="271"/>
      <c r="BH137" s="277"/>
    </row>
    <row r="138" spans="2:60" ht="20.25" customHeight="1">
      <c r="B138" s="14"/>
      <c r="C138" s="30"/>
      <c r="D138" s="44"/>
      <c r="E138" s="52"/>
      <c r="F138" s="52"/>
      <c r="G138" s="86"/>
      <c r="H138" s="66"/>
      <c r="I138" s="75"/>
      <c r="J138" s="81"/>
      <c r="K138" s="81"/>
      <c r="L138" s="86"/>
      <c r="M138" s="92"/>
      <c r="N138" s="97"/>
      <c r="O138" s="102"/>
      <c r="P138" s="110" t="s">
        <v>33</v>
      </c>
      <c r="Q138" s="119"/>
      <c r="R138" s="119"/>
      <c r="S138" s="130"/>
      <c r="T138" s="144"/>
      <c r="U138" s="157"/>
      <c r="V138" s="168"/>
      <c r="W138" s="168"/>
      <c r="X138" s="168"/>
      <c r="Y138" s="168"/>
      <c r="Z138" s="168"/>
      <c r="AA138" s="183"/>
      <c r="AB138" s="157"/>
      <c r="AC138" s="168"/>
      <c r="AD138" s="168"/>
      <c r="AE138" s="168"/>
      <c r="AF138" s="168"/>
      <c r="AG138" s="168"/>
      <c r="AH138" s="183"/>
      <c r="AI138" s="157"/>
      <c r="AJ138" s="168"/>
      <c r="AK138" s="168"/>
      <c r="AL138" s="168"/>
      <c r="AM138" s="168"/>
      <c r="AN138" s="168"/>
      <c r="AO138" s="183"/>
      <c r="AP138" s="157"/>
      <c r="AQ138" s="168"/>
      <c r="AR138" s="168"/>
      <c r="AS138" s="168"/>
      <c r="AT138" s="168"/>
      <c r="AU138" s="168"/>
      <c r="AV138" s="183"/>
      <c r="AW138" s="157"/>
      <c r="AX138" s="168"/>
      <c r="AY138" s="168"/>
      <c r="AZ138" s="225"/>
      <c r="BA138" s="238"/>
      <c r="BB138" s="252"/>
      <c r="BC138" s="238"/>
      <c r="BD138" s="268"/>
      <c r="BE138" s="272"/>
      <c r="BF138" s="272"/>
      <c r="BG138" s="272"/>
      <c r="BH138" s="278"/>
    </row>
    <row r="139" spans="2:60" ht="20.25" customHeight="1">
      <c r="B139" s="12">
        <f>B136+1</f>
        <v>40</v>
      </c>
      <c r="C139" s="28"/>
      <c r="D139" s="42"/>
      <c r="E139" s="50"/>
      <c r="F139" s="50">
        <f>C138</f>
        <v>0</v>
      </c>
      <c r="G139" s="84"/>
      <c r="H139" s="64"/>
      <c r="I139" s="73"/>
      <c r="J139" s="79"/>
      <c r="K139" s="79"/>
      <c r="L139" s="84"/>
      <c r="M139" s="90"/>
      <c r="N139" s="95"/>
      <c r="O139" s="100"/>
      <c r="P139" s="106" t="s">
        <v>87</v>
      </c>
      <c r="Q139" s="113"/>
      <c r="R139" s="113"/>
      <c r="S139" s="124"/>
      <c r="T139" s="137"/>
      <c r="U139" s="155"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5"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5"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5"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5" t="str">
        <f>IF(AW138="","",VLOOKUP(AW138,'シフト記号表（勤務時間帯）'!$D$6:$X$47,21,FALSE))</f>
        <v/>
      </c>
      <c r="AX139" s="166" t="str">
        <f>IF(AX138="","",VLOOKUP(AX138,'シフト記号表（勤務時間帯）'!$D$6:$X$47,21,FALSE))</f>
        <v/>
      </c>
      <c r="AY139" s="166" t="str">
        <f>IF(AY138="","",VLOOKUP(AY138,'シフト記号表（勤務時間帯）'!$D$6:$X$47,21,FALSE))</f>
        <v/>
      </c>
      <c r="AZ139" s="223">
        <f>IF($BC$3="４週",SUM(U139:AV139),IF($BC$3="暦月",SUM(U139:AY139),""))</f>
        <v>0</v>
      </c>
      <c r="BA139" s="236"/>
      <c r="BB139" s="250">
        <f>IF($BC$3="４週",AZ139/4,IF($BC$3="暦月",(AZ139/($BC$8/7)),""))</f>
        <v>0</v>
      </c>
      <c r="BC139" s="236"/>
      <c r="BD139" s="266"/>
      <c r="BE139" s="270"/>
      <c r="BF139" s="270"/>
      <c r="BG139" s="270"/>
      <c r="BH139" s="276"/>
    </row>
    <row r="140" spans="2:60" ht="20.25" customHeight="1">
      <c r="B140" s="13"/>
      <c r="C140" s="29"/>
      <c r="D140" s="43"/>
      <c r="E140" s="51"/>
      <c r="F140" s="51"/>
      <c r="G140" s="85">
        <f>C138</f>
        <v>0</v>
      </c>
      <c r="H140" s="65"/>
      <c r="I140" s="74"/>
      <c r="J140" s="80"/>
      <c r="K140" s="80"/>
      <c r="L140" s="85"/>
      <c r="M140" s="91"/>
      <c r="N140" s="96"/>
      <c r="O140" s="101"/>
      <c r="P140" s="309" t="s">
        <v>88</v>
      </c>
      <c r="Q140" s="114"/>
      <c r="R140" s="114"/>
      <c r="S140" s="128"/>
      <c r="T140" s="141"/>
      <c r="U140" s="156"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6"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6"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6"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6" t="str">
        <f>IF(AW138="","",VLOOKUP(AW138,'シフト記号表（勤務時間帯）'!$D$6:$Z$47,23,FALSE))</f>
        <v/>
      </c>
      <c r="AX140" s="167" t="str">
        <f>IF(AX138="","",VLOOKUP(AX138,'シフト記号表（勤務時間帯）'!$D$6:$Z$47,23,FALSE))</f>
        <v/>
      </c>
      <c r="AY140" s="167" t="str">
        <f>IF(AY138="","",VLOOKUP(AY138,'シフト記号表（勤務時間帯）'!$D$6:$Z$47,23,FALSE))</f>
        <v/>
      </c>
      <c r="AZ140" s="224">
        <f>IF($BC$3="４週",SUM(U140:AV140),IF($BC$3="暦月",SUM(U140:AY140),""))</f>
        <v>0</v>
      </c>
      <c r="BA140" s="237"/>
      <c r="BB140" s="251">
        <f>IF($BC$3="４週",AZ140/4,IF($BC$3="暦月",(AZ140/($BC$8/7)),""))</f>
        <v>0</v>
      </c>
      <c r="BC140" s="237"/>
      <c r="BD140" s="267"/>
      <c r="BE140" s="271"/>
      <c r="BF140" s="271"/>
      <c r="BG140" s="271"/>
      <c r="BH140" s="277"/>
    </row>
    <row r="141" spans="2:60" ht="20.25" customHeight="1">
      <c r="B141" s="14"/>
      <c r="C141" s="30"/>
      <c r="D141" s="44"/>
      <c r="E141" s="52"/>
      <c r="F141" s="52"/>
      <c r="G141" s="86"/>
      <c r="H141" s="66"/>
      <c r="I141" s="75"/>
      <c r="J141" s="81"/>
      <c r="K141" s="81"/>
      <c r="L141" s="86"/>
      <c r="M141" s="92"/>
      <c r="N141" s="97"/>
      <c r="O141" s="102"/>
      <c r="P141" s="110" t="s">
        <v>33</v>
      </c>
      <c r="Q141" s="119"/>
      <c r="R141" s="119"/>
      <c r="S141" s="130"/>
      <c r="T141" s="144"/>
      <c r="U141" s="157"/>
      <c r="V141" s="168"/>
      <c r="W141" s="168"/>
      <c r="X141" s="168"/>
      <c r="Y141" s="168"/>
      <c r="Z141" s="168"/>
      <c r="AA141" s="183"/>
      <c r="AB141" s="157"/>
      <c r="AC141" s="168"/>
      <c r="AD141" s="168"/>
      <c r="AE141" s="168"/>
      <c r="AF141" s="168"/>
      <c r="AG141" s="168"/>
      <c r="AH141" s="183"/>
      <c r="AI141" s="157"/>
      <c r="AJ141" s="168"/>
      <c r="AK141" s="168"/>
      <c r="AL141" s="168"/>
      <c r="AM141" s="168"/>
      <c r="AN141" s="168"/>
      <c r="AO141" s="183"/>
      <c r="AP141" s="157"/>
      <c r="AQ141" s="168"/>
      <c r="AR141" s="168"/>
      <c r="AS141" s="168"/>
      <c r="AT141" s="168"/>
      <c r="AU141" s="168"/>
      <c r="AV141" s="183"/>
      <c r="AW141" s="157"/>
      <c r="AX141" s="168"/>
      <c r="AY141" s="168"/>
      <c r="AZ141" s="225"/>
      <c r="BA141" s="238"/>
      <c r="BB141" s="252"/>
      <c r="BC141" s="238"/>
      <c r="BD141" s="268"/>
      <c r="BE141" s="272"/>
      <c r="BF141" s="272"/>
      <c r="BG141" s="272"/>
      <c r="BH141" s="278"/>
    </row>
    <row r="142" spans="2:60" ht="20.25" customHeight="1">
      <c r="B142" s="12">
        <f>B139+1</f>
        <v>41</v>
      </c>
      <c r="C142" s="28"/>
      <c r="D142" s="42"/>
      <c r="E142" s="50"/>
      <c r="F142" s="50">
        <f>C141</f>
        <v>0</v>
      </c>
      <c r="G142" s="84"/>
      <c r="H142" s="64"/>
      <c r="I142" s="73"/>
      <c r="J142" s="79"/>
      <c r="K142" s="79"/>
      <c r="L142" s="84"/>
      <c r="M142" s="90"/>
      <c r="N142" s="95"/>
      <c r="O142" s="100"/>
      <c r="P142" s="106" t="s">
        <v>87</v>
      </c>
      <c r="Q142" s="113"/>
      <c r="R142" s="113"/>
      <c r="S142" s="124"/>
      <c r="T142" s="137"/>
      <c r="U142" s="155"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5"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5"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5"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5" t="str">
        <f>IF(AW141="","",VLOOKUP(AW141,'シフト記号表（勤務時間帯）'!$D$6:$X$47,21,FALSE))</f>
        <v/>
      </c>
      <c r="AX142" s="166" t="str">
        <f>IF(AX141="","",VLOOKUP(AX141,'シフト記号表（勤務時間帯）'!$D$6:$X$47,21,FALSE))</f>
        <v/>
      </c>
      <c r="AY142" s="166" t="str">
        <f>IF(AY141="","",VLOOKUP(AY141,'シフト記号表（勤務時間帯）'!$D$6:$X$47,21,FALSE))</f>
        <v/>
      </c>
      <c r="AZ142" s="223">
        <f>IF($BC$3="４週",SUM(U142:AV142),IF($BC$3="暦月",SUM(U142:AY142),""))</f>
        <v>0</v>
      </c>
      <c r="BA142" s="236"/>
      <c r="BB142" s="250">
        <f>IF($BC$3="４週",AZ142/4,IF($BC$3="暦月",(AZ142/($BC$8/7)),""))</f>
        <v>0</v>
      </c>
      <c r="BC142" s="236"/>
      <c r="BD142" s="266"/>
      <c r="BE142" s="270"/>
      <c r="BF142" s="270"/>
      <c r="BG142" s="270"/>
      <c r="BH142" s="276"/>
    </row>
    <row r="143" spans="2:60" ht="20.25" customHeight="1">
      <c r="B143" s="13"/>
      <c r="C143" s="29"/>
      <c r="D143" s="43"/>
      <c r="E143" s="51"/>
      <c r="F143" s="51"/>
      <c r="G143" s="85">
        <f>C141</f>
        <v>0</v>
      </c>
      <c r="H143" s="65"/>
      <c r="I143" s="74"/>
      <c r="J143" s="80"/>
      <c r="K143" s="80"/>
      <c r="L143" s="85"/>
      <c r="M143" s="91"/>
      <c r="N143" s="96"/>
      <c r="O143" s="101"/>
      <c r="P143" s="309" t="s">
        <v>88</v>
      </c>
      <c r="Q143" s="114"/>
      <c r="R143" s="114"/>
      <c r="S143" s="128"/>
      <c r="T143" s="141"/>
      <c r="U143" s="156"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6"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6"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6"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6" t="str">
        <f>IF(AW141="","",VLOOKUP(AW141,'シフト記号表（勤務時間帯）'!$D$6:$Z$47,23,FALSE))</f>
        <v/>
      </c>
      <c r="AX143" s="167" t="str">
        <f>IF(AX141="","",VLOOKUP(AX141,'シフト記号表（勤務時間帯）'!$D$6:$Z$47,23,FALSE))</f>
        <v/>
      </c>
      <c r="AY143" s="167" t="str">
        <f>IF(AY141="","",VLOOKUP(AY141,'シフト記号表（勤務時間帯）'!$D$6:$Z$47,23,FALSE))</f>
        <v/>
      </c>
      <c r="AZ143" s="224">
        <f>IF($BC$3="４週",SUM(U143:AV143),IF($BC$3="暦月",SUM(U143:AY143),""))</f>
        <v>0</v>
      </c>
      <c r="BA143" s="237"/>
      <c r="BB143" s="251">
        <f>IF($BC$3="４週",AZ143/4,IF($BC$3="暦月",(AZ143/($BC$8/7)),""))</f>
        <v>0</v>
      </c>
      <c r="BC143" s="237"/>
      <c r="BD143" s="267"/>
      <c r="BE143" s="271"/>
      <c r="BF143" s="271"/>
      <c r="BG143" s="271"/>
      <c r="BH143" s="277"/>
    </row>
    <row r="144" spans="2:60" ht="20.25" customHeight="1">
      <c r="B144" s="14"/>
      <c r="C144" s="30"/>
      <c r="D144" s="44"/>
      <c r="E144" s="52"/>
      <c r="F144" s="52"/>
      <c r="G144" s="86"/>
      <c r="H144" s="66"/>
      <c r="I144" s="75"/>
      <c r="J144" s="81"/>
      <c r="K144" s="81"/>
      <c r="L144" s="86"/>
      <c r="M144" s="92"/>
      <c r="N144" s="97"/>
      <c r="O144" s="102"/>
      <c r="P144" s="110" t="s">
        <v>33</v>
      </c>
      <c r="Q144" s="119"/>
      <c r="R144" s="119"/>
      <c r="S144" s="130"/>
      <c r="T144" s="144"/>
      <c r="U144" s="157"/>
      <c r="V144" s="168"/>
      <c r="W144" s="168"/>
      <c r="X144" s="168"/>
      <c r="Y144" s="168"/>
      <c r="Z144" s="168"/>
      <c r="AA144" s="183"/>
      <c r="AB144" s="157"/>
      <c r="AC144" s="168"/>
      <c r="AD144" s="168"/>
      <c r="AE144" s="168"/>
      <c r="AF144" s="168"/>
      <c r="AG144" s="168"/>
      <c r="AH144" s="183"/>
      <c r="AI144" s="157"/>
      <c r="AJ144" s="168"/>
      <c r="AK144" s="168"/>
      <c r="AL144" s="168"/>
      <c r="AM144" s="168"/>
      <c r="AN144" s="168"/>
      <c r="AO144" s="183"/>
      <c r="AP144" s="157"/>
      <c r="AQ144" s="168"/>
      <c r="AR144" s="168"/>
      <c r="AS144" s="168"/>
      <c r="AT144" s="168"/>
      <c r="AU144" s="168"/>
      <c r="AV144" s="183"/>
      <c r="AW144" s="157"/>
      <c r="AX144" s="168"/>
      <c r="AY144" s="168"/>
      <c r="AZ144" s="225"/>
      <c r="BA144" s="238"/>
      <c r="BB144" s="252"/>
      <c r="BC144" s="238"/>
      <c r="BD144" s="268"/>
      <c r="BE144" s="272"/>
      <c r="BF144" s="272"/>
      <c r="BG144" s="272"/>
      <c r="BH144" s="278"/>
    </row>
    <row r="145" spans="2:60" ht="20.25" customHeight="1">
      <c r="B145" s="12">
        <f>B142+1</f>
        <v>42</v>
      </c>
      <c r="C145" s="28"/>
      <c r="D145" s="42"/>
      <c r="E145" s="50"/>
      <c r="F145" s="50">
        <f>C144</f>
        <v>0</v>
      </c>
      <c r="G145" s="84"/>
      <c r="H145" s="64"/>
      <c r="I145" s="73"/>
      <c r="J145" s="79"/>
      <c r="K145" s="79"/>
      <c r="L145" s="84"/>
      <c r="M145" s="90"/>
      <c r="N145" s="95"/>
      <c r="O145" s="100"/>
      <c r="P145" s="106" t="s">
        <v>87</v>
      </c>
      <c r="Q145" s="113"/>
      <c r="R145" s="113"/>
      <c r="S145" s="124"/>
      <c r="T145" s="137"/>
      <c r="U145" s="155"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5"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5"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5"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5" t="str">
        <f>IF(AW144="","",VLOOKUP(AW144,'シフト記号表（勤務時間帯）'!$D$6:$X$47,21,FALSE))</f>
        <v/>
      </c>
      <c r="AX145" s="166" t="str">
        <f>IF(AX144="","",VLOOKUP(AX144,'シフト記号表（勤務時間帯）'!$D$6:$X$47,21,FALSE))</f>
        <v/>
      </c>
      <c r="AY145" s="166" t="str">
        <f>IF(AY144="","",VLOOKUP(AY144,'シフト記号表（勤務時間帯）'!$D$6:$X$47,21,FALSE))</f>
        <v/>
      </c>
      <c r="AZ145" s="223">
        <f>IF($BC$3="４週",SUM(U145:AV145),IF($BC$3="暦月",SUM(U145:AY145),""))</f>
        <v>0</v>
      </c>
      <c r="BA145" s="236"/>
      <c r="BB145" s="250">
        <f>IF($BC$3="４週",AZ145/4,IF($BC$3="暦月",(AZ145/($BC$8/7)),""))</f>
        <v>0</v>
      </c>
      <c r="BC145" s="236"/>
      <c r="BD145" s="266"/>
      <c r="BE145" s="270"/>
      <c r="BF145" s="270"/>
      <c r="BG145" s="270"/>
      <c r="BH145" s="276"/>
    </row>
    <row r="146" spans="2:60" ht="20.25" customHeight="1">
      <c r="B146" s="13"/>
      <c r="C146" s="29"/>
      <c r="D146" s="43"/>
      <c r="E146" s="51"/>
      <c r="F146" s="51"/>
      <c r="G146" s="85">
        <f>C144</f>
        <v>0</v>
      </c>
      <c r="H146" s="65"/>
      <c r="I146" s="74"/>
      <c r="J146" s="80"/>
      <c r="K146" s="80"/>
      <c r="L146" s="85"/>
      <c r="M146" s="91"/>
      <c r="N146" s="96"/>
      <c r="O146" s="101"/>
      <c r="P146" s="309" t="s">
        <v>88</v>
      </c>
      <c r="Q146" s="114"/>
      <c r="R146" s="114"/>
      <c r="S146" s="128"/>
      <c r="T146" s="141"/>
      <c r="U146" s="156"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6"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6"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6"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6" t="str">
        <f>IF(AW144="","",VLOOKUP(AW144,'シフト記号表（勤務時間帯）'!$D$6:$Z$47,23,FALSE))</f>
        <v/>
      </c>
      <c r="AX146" s="167" t="str">
        <f>IF(AX144="","",VLOOKUP(AX144,'シフト記号表（勤務時間帯）'!$D$6:$Z$47,23,FALSE))</f>
        <v/>
      </c>
      <c r="AY146" s="167" t="str">
        <f>IF(AY144="","",VLOOKUP(AY144,'シフト記号表（勤務時間帯）'!$D$6:$Z$47,23,FALSE))</f>
        <v/>
      </c>
      <c r="AZ146" s="224">
        <f>IF($BC$3="４週",SUM(U146:AV146),IF($BC$3="暦月",SUM(U146:AY146),""))</f>
        <v>0</v>
      </c>
      <c r="BA146" s="237"/>
      <c r="BB146" s="251">
        <f>IF($BC$3="４週",AZ146/4,IF($BC$3="暦月",(AZ146/($BC$8/7)),""))</f>
        <v>0</v>
      </c>
      <c r="BC146" s="237"/>
      <c r="BD146" s="267"/>
      <c r="BE146" s="271"/>
      <c r="BF146" s="271"/>
      <c r="BG146" s="271"/>
      <c r="BH146" s="277"/>
    </row>
    <row r="147" spans="2:60" ht="20.25" customHeight="1">
      <c r="B147" s="14"/>
      <c r="C147" s="30"/>
      <c r="D147" s="44"/>
      <c r="E147" s="52"/>
      <c r="F147" s="52"/>
      <c r="G147" s="86"/>
      <c r="H147" s="66"/>
      <c r="I147" s="75"/>
      <c r="J147" s="81"/>
      <c r="K147" s="81"/>
      <c r="L147" s="86"/>
      <c r="M147" s="92"/>
      <c r="N147" s="97"/>
      <c r="O147" s="102"/>
      <c r="P147" s="110" t="s">
        <v>33</v>
      </c>
      <c r="Q147" s="119"/>
      <c r="R147" s="119"/>
      <c r="S147" s="130"/>
      <c r="T147" s="144"/>
      <c r="U147" s="157"/>
      <c r="V147" s="168"/>
      <c r="W147" s="168"/>
      <c r="X147" s="168"/>
      <c r="Y147" s="168"/>
      <c r="Z147" s="168"/>
      <c r="AA147" s="183"/>
      <c r="AB147" s="157"/>
      <c r="AC147" s="168"/>
      <c r="AD147" s="168"/>
      <c r="AE147" s="168"/>
      <c r="AF147" s="168"/>
      <c r="AG147" s="168"/>
      <c r="AH147" s="183"/>
      <c r="AI147" s="157"/>
      <c r="AJ147" s="168"/>
      <c r="AK147" s="168"/>
      <c r="AL147" s="168"/>
      <c r="AM147" s="168"/>
      <c r="AN147" s="168"/>
      <c r="AO147" s="183"/>
      <c r="AP147" s="157"/>
      <c r="AQ147" s="168"/>
      <c r="AR147" s="168"/>
      <c r="AS147" s="168"/>
      <c r="AT147" s="168"/>
      <c r="AU147" s="168"/>
      <c r="AV147" s="183"/>
      <c r="AW147" s="157"/>
      <c r="AX147" s="168"/>
      <c r="AY147" s="168"/>
      <c r="AZ147" s="225"/>
      <c r="BA147" s="238"/>
      <c r="BB147" s="252"/>
      <c r="BC147" s="238"/>
      <c r="BD147" s="268"/>
      <c r="BE147" s="272"/>
      <c r="BF147" s="272"/>
      <c r="BG147" s="272"/>
      <c r="BH147" s="278"/>
    </row>
    <row r="148" spans="2:60" ht="20.25" customHeight="1">
      <c r="B148" s="12">
        <f>B145+1</f>
        <v>43</v>
      </c>
      <c r="C148" s="28"/>
      <c r="D148" s="42"/>
      <c r="E148" s="50"/>
      <c r="F148" s="50">
        <f>C147</f>
        <v>0</v>
      </c>
      <c r="G148" s="84"/>
      <c r="H148" s="64"/>
      <c r="I148" s="73"/>
      <c r="J148" s="79"/>
      <c r="K148" s="79"/>
      <c r="L148" s="84"/>
      <c r="M148" s="90"/>
      <c r="N148" s="95"/>
      <c r="O148" s="100"/>
      <c r="P148" s="106" t="s">
        <v>87</v>
      </c>
      <c r="Q148" s="113"/>
      <c r="R148" s="113"/>
      <c r="S148" s="124"/>
      <c r="T148" s="137"/>
      <c r="U148" s="155"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5"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5"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5"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5" t="str">
        <f>IF(AW147="","",VLOOKUP(AW147,'シフト記号表（勤務時間帯）'!$D$6:$X$47,21,FALSE))</f>
        <v/>
      </c>
      <c r="AX148" s="166" t="str">
        <f>IF(AX147="","",VLOOKUP(AX147,'シフト記号表（勤務時間帯）'!$D$6:$X$47,21,FALSE))</f>
        <v/>
      </c>
      <c r="AY148" s="166" t="str">
        <f>IF(AY147="","",VLOOKUP(AY147,'シフト記号表（勤務時間帯）'!$D$6:$X$47,21,FALSE))</f>
        <v/>
      </c>
      <c r="AZ148" s="223">
        <f>IF($BC$3="４週",SUM(U148:AV148),IF($BC$3="暦月",SUM(U148:AY148),""))</f>
        <v>0</v>
      </c>
      <c r="BA148" s="236"/>
      <c r="BB148" s="250">
        <f>IF($BC$3="４週",AZ148/4,IF($BC$3="暦月",(AZ148/($BC$8/7)),""))</f>
        <v>0</v>
      </c>
      <c r="BC148" s="236"/>
      <c r="BD148" s="266"/>
      <c r="BE148" s="270"/>
      <c r="BF148" s="270"/>
      <c r="BG148" s="270"/>
      <c r="BH148" s="276"/>
    </row>
    <row r="149" spans="2:60" ht="20.25" customHeight="1">
      <c r="B149" s="13"/>
      <c r="C149" s="29"/>
      <c r="D149" s="43"/>
      <c r="E149" s="51"/>
      <c r="F149" s="51"/>
      <c r="G149" s="85">
        <f>C147</f>
        <v>0</v>
      </c>
      <c r="H149" s="65"/>
      <c r="I149" s="74"/>
      <c r="J149" s="80"/>
      <c r="K149" s="80"/>
      <c r="L149" s="85"/>
      <c r="M149" s="91"/>
      <c r="N149" s="96"/>
      <c r="O149" s="101"/>
      <c r="P149" s="309" t="s">
        <v>88</v>
      </c>
      <c r="Q149" s="114"/>
      <c r="R149" s="114"/>
      <c r="S149" s="128"/>
      <c r="T149" s="141"/>
      <c r="U149" s="156"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6"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6"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6"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6" t="str">
        <f>IF(AW147="","",VLOOKUP(AW147,'シフト記号表（勤務時間帯）'!$D$6:$Z$47,23,FALSE))</f>
        <v/>
      </c>
      <c r="AX149" s="167" t="str">
        <f>IF(AX147="","",VLOOKUP(AX147,'シフト記号表（勤務時間帯）'!$D$6:$Z$47,23,FALSE))</f>
        <v/>
      </c>
      <c r="AY149" s="167" t="str">
        <f>IF(AY147="","",VLOOKUP(AY147,'シフト記号表（勤務時間帯）'!$D$6:$Z$47,23,FALSE))</f>
        <v/>
      </c>
      <c r="AZ149" s="224">
        <f>IF($BC$3="４週",SUM(U149:AV149),IF($BC$3="暦月",SUM(U149:AY149),""))</f>
        <v>0</v>
      </c>
      <c r="BA149" s="237"/>
      <c r="BB149" s="251">
        <f>IF($BC$3="４週",AZ149/4,IF($BC$3="暦月",(AZ149/($BC$8/7)),""))</f>
        <v>0</v>
      </c>
      <c r="BC149" s="237"/>
      <c r="BD149" s="267"/>
      <c r="BE149" s="271"/>
      <c r="BF149" s="271"/>
      <c r="BG149" s="271"/>
      <c r="BH149" s="277"/>
    </row>
    <row r="150" spans="2:60" ht="20.25" customHeight="1">
      <c r="B150" s="14"/>
      <c r="C150" s="30"/>
      <c r="D150" s="44"/>
      <c r="E150" s="52"/>
      <c r="F150" s="52"/>
      <c r="G150" s="86"/>
      <c r="H150" s="66"/>
      <c r="I150" s="75"/>
      <c r="J150" s="81"/>
      <c r="K150" s="81"/>
      <c r="L150" s="86"/>
      <c r="M150" s="92"/>
      <c r="N150" s="97"/>
      <c r="O150" s="102"/>
      <c r="P150" s="110" t="s">
        <v>33</v>
      </c>
      <c r="Q150" s="119"/>
      <c r="R150" s="119"/>
      <c r="S150" s="130"/>
      <c r="T150" s="144"/>
      <c r="U150" s="157"/>
      <c r="V150" s="168"/>
      <c r="W150" s="168"/>
      <c r="X150" s="168"/>
      <c r="Y150" s="168"/>
      <c r="Z150" s="168"/>
      <c r="AA150" s="183"/>
      <c r="AB150" s="157"/>
      <c r="AC150" s="168"/>
      <c r="AD150" s="168"/>
      <c r="AE150" s="168"/>
      <c r="AF150" s="168"/>
      <c r="AG150" s="168"/>
      <c r="AH150" s="183"/>
      <c r="AI150" s="157"/>
      <c r="AJ150" s="168"/>
      <c r="AK150" s="168"/>
      <c r="AL150" s="168"/>
      <c r="AM150" s="168"/>
      <c r="AN150" s="168"/>
      <c r="AO150" s="183"/>
      <c r="AP150" s="157"/>
      <c r="AQ150" s="168"/>
      <c r="AR150" s="168"/>
      <c r="AS150" s="168"/>
      <c r="AT150" s="168"/>
      <c r="AU150" s="168"/>
      <c r="AV150" s="183"/>
      <c r="AW150" s="157"/>
      <c r="AX150" s="168"/>
      <c r="AY150" s="168"/>
      <c r="AZ150" s="225"/>
      <c r="BA150" s="238"/>
      <c r="BB150" s="252"/>
      <c r="BC150" s="238"/>
      <c r="BD150" s="268"/>
      <c r="BE150" s="272"/>
      <c r="BF150" s="272"/>
      <c r="BG150" s="272"/>
      <c r="BH150" s="278"/>
    </row>
    <row r="151" spans="2:60" ht="20.25" customHeight="1">
      <c r="B151" s="12">
        <f>B148+1</f>
        <v>44</v>
      </c>
      <c r="C151" s="28"/>
      <c r="D151" s="42"/>
      <c r="E151" s="50"/>
      <c r="F151" s="50">
        <f>C150</f>
        <v>0</v>
      </c>
      <c r="G151" s="84"/>
      <c r="H151" s="64"/>
      <c r="I151" s="73"/>
      <c r="J151" s="79"/>
      <c r="K151" s="79"/>
      <c r="L151" s="84"/>
      <c r="M151" s="90"/>
      <c r="N151" s="95"/>
      <c r="O151" s="100"/>
      <c r="P151" s="106" t="s">
        <v>87</v>
      </c>
      <c r="Q151" s="113"/>
      <c r="R151" s="113"/>
      <c r="S151" s="124"/>
      <c r="T151" s="137"/>
      <c r="U151" s="155"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5"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5"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5"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5" t="str">
        <f>IF(AW150="","",VLOOKUP(AW150,'シフト記号表（勤務時間帯）'!$D$6:$X$47,21,FALSE))</f>
        <v/>
      </c>
      <c r="AX151" s="166" t="str">
        <f>IF(AX150="","",VLOOKUP(AX150,'シフト記号表（勤務時間帯）'!$D$6:$X$47,21,FALSE))</f>
        <v/>
      </c>
      <c r="AY151" s="166" t="str">
        <f>IF(AY150="","",VLOOKUP(AY150,'シフト記号表（勤務時間帯）'!$D$6:$X$47,21,FALSE))</f>
        <v/>
      </c>
      <c r="AZ151" s="223">
        <f>IF($BC$3="４週",SUM(U151:AV151),IF($BC$3="暦月",SUM(U151:AY151),""))</f>
        <v>0</v>
      </c>
      <c r="BA151" s="236"/>
      <c r="BB151" s="250">
        <f>IF($BC$3="４週",AZ151/4,IF($BC$3="暦月",(AZ151/($BC$8/7)),""))</f>
        <v>0</v>
      </c>
      <c r="BC151" s="236"/>
      <c r="BD151" s="266"/>
      <c r="BE151" s="270"/>
      <c r="BF151" s="270"/>
      <c r="BG151" s="270"/>
      <c r="BH151" s="276"/>
    </row>
    <row r="152" spans="2:60" ht="20.25" customHeight="1">
      <c r="B152" s="13"/>
      <c r="C152" s="29"/>
      <c r="D152" s="43"/>
      <c r="E152" s="51"/>
      <c r="F152" s="51"/>
      <c r="G152" s="85">
        <f>C150</f>
        <v>0</v>
      </c>
      <c r="H152" s="65"/>
      <c r="I152" s="74"/>
      <c r="J152" s="80"/>
      <c r="K152" s="80"/>
      <c r="L152" s="85"/>
      <c r="M152" s="91"/>
      <c r="N152" s="96"/>
      <c r="O152" s="101"/>
      <c r="P152" s="309" t="s">
        <v>88</v>
      </c>
      <c r="Q152" s="114"/>
      <c r="R152" s="114"/>
      <c r="S152" s="128"/>
      <c r="T152" s="141"/>
      <c r="U152" s="156"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6"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6"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6"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6" t="str">
        <f>IF(AW150="","",VLOOKUP(AW150,'シフト記号表（勤務時間帯）'!$D$6:$Z$47,23,FALSE))</f>
        <v/>
      </c>
      <c r="AX152" s="167" t="str">
        <f>IF(AX150="","",VLOOKUP(AX150,'シフト記号表（勤務時間帯）'!$D$6:$Z$47,23,FALSE))</f>
        <v/>
      </c>
      <c r="AY152" s="167" t="str">
        <f>IF(AY150="","",VLOOKUP(AY150,'シフト記号表（勤務時間帯）'!$D$6:$Z$47,23,FALSE))</f>
        <v/>
      </c>
      <c r="AZ152" s="224">
        <f>IF($BC$3="４週",SUM(U152:AV152),IF($BC$3="暦月",SUM(U152:AY152),""))</f>
        <v>0</v>
      </c>
      <c r="BA152" s="237"/>
      <c r="BB152" s="251">
        <f>IF($BC$3="４週",AZ152/4,IF($BC$3="暦月",(AZ152/($BC$8/7)),""))</f>
        <v>0</v>
      </c>
      <c r="BC152" s="237"/>
      <c r="BD152" s="267"/>
      <c r="BE152" s="271"/>
      <c r="BF152" s="271"/>
      <c r="BG152" s="271"/>
      <c r="BH152" s="277"/>
    </row>
    <row r="153" spans="2:60" ht="20.25" customHeight="1">
      <c r="B153" s="14"/>
      <c r="C153" s="30"/>
      <c r="D153" s="44"/>
      <c r="E153" s="52"/>
      <c r="F153" s="52"/>
      <c r="G153" s="86"/>
      <c r="H153" s="66"/>
      <c r="I153" s="75"/>
      <c r="J153" s="81"/>
      <c r="K153" s="81"/>
      <c r="L153" s="86"/>
      <c r="M153" s="92"/>
      <c r="N153" s="97"/>
      <c r="O153" s="102"/>
      <c r="P153" s="110" t="s">
        <v>33</v>
      </c>
      <c r="Q153" s="119"/>
      <c r="R153" s="119"/>
      <c r="S153" s="130"/>
      <c r="T153" s="144"/>
      <c r="U153" s="157"/>
      <c r="V153" s="168"/>
      <c r="W153" s="168"/>
      <c r="X153" s="168"/>
      <c r="Y153" s="168"/>
      <c r="Z153" s="168"/>
      <c r="AA153" s="183"/>
      <c r="AB153" s="157"/>
      <c r="AC153" s="168"/>
      <c r="AD153" s="168"/>
      <c r="AE153" s="168"/>
      <c r="AF153" s="168"/>
      <c r="AG153" s="168"/>
      <c r="AH153" s="183"/>
      <c r="AI153" s="157"/>
      <c r="AJ153" s="168"/>
      <c r="AK153" s="168"/>
      <c r="AL153" s="168"/>
      <c r="AM153" s="168"/>
      <c r="AN153" s="168"/>
      <c r="AO153" s="183"/>
      <c r="AP153" s="157"/>
      <c r="AQ153" s="168"/>
      <c r="AR153" s="168"/>
      <c r="AS153" s="168"/>
      <c r="AT153" s="168"/>
      <c r="AU153" s="168"/>
      <c r="AV153" s="183"/>
      <c r="AW153" s="157"/>
      <c r="AX153" s="168"/>
      <c r="AY153" s="168"/>
      <c r="AZ153" s="225"/>
      <c r="BA153" s="238"/>
      <c r="BB153" s="252"/>
      <c r="BC153" s="238"/>
      <c r="BD153" s="268"/>
      <c r="BE153" s="272"/>
      <c r="BF153" s="272"/>
      <c r="BG153" s="272"/>
      <c r="BH153" s="278"/>
    </row>
    <row r="154" spans="2:60" ht="20.25" customHeight="1">
      <c r="B154" s="12">
        <f>B151+1</f>
        <v>45</v>
      </c>
      <c r="C154" s="28"/>
      <c r="D154" s="42"/>
      <c r="E154" s="50"/>
      <c r="F154" s="50">
        <f>C153</f>
        <v>0</v>
      </c>
      <c r="G154" s="84"/>
      <c r="H154" s="64"/>
      <c r="I154" s="73"/>
      <c r="J154" s="79"/>
      <c r="K154" s="79"/>
      <c r="L154" s="84"/>
      <c r="M154" s="90"/>
      <c r="N154" s="95"/>
      <c r="O154" s="100"/>
      <c r="P154" s="106" t="s">
        <v>87</v>
      </c>
      <c r="Q154" s="113"/>
      <c r="R154" s="113"/>
      <c r="S154" s="124"/>
      <c r="T154" s="137"/>
      <c r="U154" s="155"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5"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5"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5"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5" t="str">
        <f>IF(AW153="","",VLOOKUP(AW153,'シフト記号表（勤務時間帯）'!$D$6:$X$47,21,FALSE))</f>
        <v/>
      </c>
      <c r="AX154" s="166" t="str">
        <f>IF(AX153="","",VLOOKUP(AX153,'シフト記号表（勤務時間帯）'!$D$6:$X$47,21,FALSE))</f>
        <v/>
      </c>
      <c r="AY154" s="166" t="str">
        <f>IF(AY153="","",VLOOKUP(AY153,'シフト記号表（勤務時間帯）'!$D$6:$X$47,21,FALSE))</f>
        <v/>
      </c>
      <c r="AZ154" s="223">
        <f>IF($BC$3="４週",SUM(U154:AV154),IF($BC$3="暦月",SUM(U154:AY154),""))</f>
        <v>0</v>
      </c>
      <c r="BA154" s="236"/>
      <c r="BB154" s="250">
        <f>IF($BC$3="４週",AZ154/4,IF($BC$3="暦月",(AZ154/($BC$8/7)),""))</f>
        <v>0</v>
      </c>
      <c r="BC154" s="236"/>
      <c r="BD154" s="266"/>
      <c r="BE154" s="270"/>
      <c r="BF154" s="270"/>
      <c r="BG154" s="270"/>
      <c r="BH154" s="276"/>
    </row>
    <row r="155" spans="2:60" ht="20.25" customHeight="1">
      <c r="B155" s="13"/>
      <c r="C155" s="29"/>
      <c r="D155" s="43"/>
      <c r="E155" s="51"/>
      <c r="F155" s="51"/>
      <c r="G155" s="85">
        <f>C153</f>
        <v>0</v>
      </c>
      <c r="H155" s="65"/>
      <c r="I155" s="74"/>
      <c r="J155" s="80"/>
      <c r="K155" s="80"/>
      <c r="L155" s="85"/>
      <c r="M155" s="91"/>
      <c r="N155" s="96"/>
      <c r="O155" s="101"/>
      <c r="P155" s="309" t="s">
        <v>88</v>
      </c>
      <c r="Q155" s="114"/>
      <c r="R155" s="114"/>
      <c r="S155" s="128"/>
      <c r="T155" s="141"/>
      <c r="U155" s="156"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6"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6"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6"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6" t="str">
        <f>IF(AW153="","",VLOOKUP(AW153,'シフト記号表（勤務時間帯）'!$D$6:$Z$47,23,FALSE))</f>
        <v/>
      </c>
      <c r="AX155" s="167" t="str">
        <f>IF(AX153="","",VLOOKUP(AX153,'シフト記号表（勤務時間帯）'!$D$6:$Z$47,23,FALSE))</f>
        <v/>
      </c>
      <c r="AY155" s="167" t="str">
        <f>IF(AY153="","",VLOOKUP(AY153,'シフト記号表（勤務時間帯）'!$D$6:$Z$47,23,FALSE))</f>
        <v/>
      </c>
      <c r="AZ155" s="224">
        <f>IF($BC$3="４週",SUM(U155:AV155),IF($BC$3="暦月",SUM(U155:AY155),""))</f>
        <v>0</v>
      </c>
      <c r="BA155" s="237"/>
      <c r="BB155" s="251">
        <f>IF($BC$3="４週",AZ155/4,IF($BC$3="暦月",(AZ155/($BC$8/7)),""))</f>
        <v>0</v>
      </c>
      <c r="BC155" s="237"/>
      <c r="BD155" s="267"/>
      <c r="BE155" s="271"/>
      <c r="BF155" s="271"/>
      <c r="BG155" s="271"/>
      <c r="BH155" s="277"/>
    </row>
    <row r="156" spans="2:60" ht="20.25" customHeight="1">
      <c r="B156" s="14"/>
      <c r="C156" s="30"/>
      <c r="D156" s="44"/>
      <c r="E156" s="52"/>
      <c r="F156" s="52"/>
      <c r="G156" s="86"/>
      <c r="H156" s="66"/>
      <c r="I156" s="75"/>
      <c r="J156" s="81"/>
      <c r="K156" s="81"/>
      <c r="L156" s="86"/>
      <c r="M156" s="92"/>
      <c r="N156" s="97"/>
      <c r="O156" s="102"/>
      <c r="P156" s="110" t="s">
        <v>33</v>
      </c>
      <c r="Q156" s="119"/>
      <c r="R156" s="119"/>
      <c r="S156" s="130"/>
      <c r="T156" s="144"/>
      <c r="U156" s="157"/>
      <c r="V156" s="168"/>
      <c r="W156" s="168"/>
      <c r="X156" s="168"/>
      <c r="Y156" s="168"/>
      <c r="Z156" s="168"/>
      <c r="AA156" s="183"/>
      <c r="AB156" s="157"/>
      <c r="AC156" s="168"/>
      <c r="AD156" s="168"/>
      <c r="AE156" s="168"/>
      <c r="AF156" s="168"/>
      <c r="AG156" s="168"/>
      <c r="AH156" s="183"/>
      <c r="AI156" s="157"/>
      <c r="AJ156" s="168"/>
      <c r="AK156" s="168"/>
      <c r="AL156" s="168"/>
      <c r="AM156" s="168"/>
      <c r="AN156" s="168"/>
      <c r="AO156" s="183"/>
      <c r="AP156" s="157"/>
      <c r="AQ156" s="168"/>
      <c r="AR156" s="168"/>
      <c r="AS156" s="168"/>
      <c r="AT156" s="168"/>
      <c r="AU156" s="168"/>
      <c r="AV156" s="183"/>
      <c r="AW156" s="157"/>
      <c r="AX156" s="168"/>
      <c r="AY156" s="168"/>
      <c r="AZ156" s="225"/>
      <c r="BA156" s="238"/>
      <c r="BB156" s="252"/>
      <c r="BC156" s="238"/>
      <c r="BD156" s="268"/>
      <c r="BE156" s="272"/>
      <c r="BF156" s="272"/>
      <c r="BG156" s="272"/>
      <c r="BH156" s="278"/>
    </row>
    <row r="157" spans="2:60" ht="20.25" customHeight="1">
      <c r="B157" s="12">
        <f>B154+1</f>
        <v>46</v>
      </c>
      <c r="C157" s="28"/>
      <c r="D157" s="42"/>
      <c r="E157" s="50"/>
      <c r="F157" s="50">
        <f>C156</f>
        <v>0</v>
      </c>
      <c r="G157" s="84"/>
      <c r="H157" s="64"/>
      <c r="I157" s="73"/>
      <c r="J157" s="79"/>
      <c r="K157" s="79"/>
      <c r="L157" s="84"/>
      <c r="M157" s="90"/>
      <c r="N157" s="95"/>
      <c r="O157" s="100"/>
      <c r="P157" s="106" t="s">
        <v>87</v>
      </c>
      <c r="Q157" s="113"/>
      <c r="R157" s="113"/>
      <c r="S157" s="124"/>
      <c r="T157" s="137"/>
      <c r="U157" s="155"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5"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5"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5"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5" t="str">
        <f>IF(AW156="","",VLOOKUP(AW156,'シフト記号表（勤務時間帯）'!$D$6:$X$47,21,FALSE))</f>
        <v/>
      </c>
      <c r="AX157" s="166" t="str">
        <f>IF(AX156="","",VLOOKUP(AX156,'シフト記号表（勤務時間帯）'!$D$6:$X$47,21,FALSE))</f>
        <v/>
      </c>
      <c r="AY157" s="166" t="str">
        <f>IF(AY156="","",VLOOKUP(AY156,'シフト記号表（勤務時間帯）'!$D$6:$X$47,21,FALSE))</f>
        <v/>
      </c>
      <c r="AZ157" s="223">
        <f>IF($BC$3="４週",SUM(U157:AV157),IF($BC$3="暦月",SUM(U157:AY157),""))</f>
        <v>0</v>
      </c>
      <c r="BA157" s="236"/>
      <c r="BB157" s="250">
        <f>IF($BC$3="４週",AZ157/4,IF($BC$3="暦月",(AZ157/($BC$8/7)),""))</f>
        <v>0</v>
      </c>
      <c r="BC157" s="236"/>
      <c r="BD157" s="266"/>
      <c r="BE157" s="270"/>
      <c r="BF157" s="270"/>
      <c r="BG157" s="270"/>
      <c r="BH157" s="276"/>
    </row>
    <row r="158" spans="2:60" ht="20.25" customHeight="1">
      <c r="B158" s="13"/>
      <c r="C158" s="29"/>
      <c r="D158" s="43"/>
      <c r="E158" s="51"/>
      <c r="F158" s="51"/>
      <c r="G158" s="85">
        <f>C156</f>
        <v>0</v>
      </c>
      <c r="H158" s="65"/>
      <c r="I158" s="74"/>
      <c r="J158" s="80"/>
      <c r="K158" s="80"/>
      <c r="L158" s="85"/>
      <c r="M158" s="91"/>
      <c r="N158" s="96"/>
      <c r="O158" s="101"/>
      <c r="P158" s="309" t="s">
        <v>88</v>
      </c>
      <c r="Q158" s="114"/>
      <c r="R158" s="114"/>
      <c r="S158" s="128"/>
      <c r="T158" s="141"/>
      <c r="U158" s="156"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6"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6"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6"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6" t="str">
        <f>IF(AW156="","",VLOOKUP(AW156,'シフト記号表（勤務時間帯）'!$D$6:$Z$47,23,FALSE))</f>
        <v/>
      </c>
      <c r="AX158" s="167" t="str">
        <f>IF(AX156="","",VLOOKUP(AX156,'シフト記号表（勤務時間帯）'!$D$6:$Z$47,23,FALSE))</f>
        <v/>
      </c>
      <c r="AY158" s="167" t="str">
        <f>IF(AY156="","",VLOOKUP(AY156,'シフト記号表（勤務時間帯）'!$D$6:$Z$47,23,FALSE))</f>
        <v/>
      </c>
      <c r="AZ158" s="224">
        <f>IF($BC$3="４週",SUM(U158:AV158),IF($BC$3="暦月",SUM(U158:AY158),""))</f>
        <v>0</v>
      </c>
      <c r="BA158" s="237"/>
      <c r="BB158" s="251">
        <f>IF($BC$3="４週",AZ158/4,IF($BC$3="暦月",(AZ158/($BC$8/7)),""))</f>
        <v>0</v>
      </c>
      <c r="BC158" s="237"/>
      <c r="BD158" s="267"/>
      <c r="BE158" s="271"/>
      <c r="BF158" s="271"/>
      <c r="BG158" s="271"/>
      <c r="BH158" s="277"/>
    </row>
    <row r="159" spans="2:60" ht="20.25" customHeight="1">
      <c r="B159" s="14"/>
      <c r="C159" s="30"/>
      <c r="D159" s="44"/>
      <c r="E159" s="52"/>
      <c r="F159" s="52"/>
      <c r="G159" s="86"/>
      <c r="H159" s="66"/>
      <c r="I159" s="75"/>
      <c r="J159" s="81"/>
      <c r="K159" s="81"/>
      <c r="L159" s="86"/>
      <c r="M159" s="92"/>
      <c r="N159" s="97"/>
      <c r="O159" s="102"/>
      <c r="P159" s="110" t="s">
        <v>33</v>
      </c>
      <c r="Q159" s="119"/>
      <c r="R159" s="119"/>
      <c r="S159" s="130"/>
      <c r="T159" s="144"/>
      <c r="U159" s="157"/>
      <c r="V159" s="168"/>
      <c r="W159" s="168"/>
      <c r="X159" s="168"/>
      <c r="Y159" s="168"/>
      <c r="Z159" s="168"/>
      <c r="AA159" s="183"/>
      <c r="AB159" s="157"/>
      <c r="AC159" s="168"/>
      <c r="AD159" s="168"/>
      <c r="AE159" s="168"/>
      <c r="AF159" s="168"/>
      <c r="AG159" s="168"/>
      <c r="AH159" s="183"/>
      <c r="AI159" s="157"/>
      <c r="AJ159" s="168"/>
      <c r="AK159" s="168"/>
      <c r="AL159" s="168"/>
      <c r="AM159" s="168"/>
      <c r="AN159" s="168"/>
      <c r="AO159" s="183"/>
      <c r="AP159" s="157"/>
      <c r="AQ159" s="168"/>
      <c r="AR159" s="168"/>
      <c r="AS159" s="168"/>
      <c r="AT159" s="168"/>
      <c r="AU159" s="168"/>
      <c r="AV159" s="183"/>
      <c r="AW159" s="157"/>
      <c r="AX159" s="168"/>
      <c r="AY159" s="168"/>
      <c r="AZ159" s="225"/>
      <c r="BA159" s="238"/>
      <c r="BB159" s="252"/>
      <c r="BC159" s="238"/>
      <c r="BD159" s="268"/>
      <c r="BE159" s="272"/>
      <c r="BF159" s="272"/>
      <c r="BG159" s="272"/>
      <c r="BH159" s="278"/>
    </row>
    <row r="160" spans="2:60" ht="20.25" customHeight="1">
      <c r="B160" s="12">
        <f>B157+1</f>
        <v>47</v>
      </c>
      <c r="C160" s="28"/>
      <c r="D160" s="42"/>
      <c r="E160" s="50"/>
      <c r="F160" s="50">
        <f>C159</f>
        <v>0</v>
      </c>
      <c r="G160" s="84"/>
      <c r="H160" s="64"/>
      <c r="I160" s="73"/>
      <c r="J160" s="79"/>
      <c r="K160" s="79"/>
      <c r="L160" s="84"/>
      <c r="M160" s="90"/>
      <c r="N160" s="95"/>
      <c r="O160" s="100"/>
      <c r="P160" s="106" t="s">
        <v>87</v>
      </c>
      <c r="Q160" s="113"/>
      <c r="R160" s="113"/>
      <c r="S160" s="124"/>
      <c r="T160" s="137"/>
      <c r="U160" s="155"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5"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5"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5"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5" t="str">
        <f>IF(AW159="","",VLOOKUP(AW159,'シフト記号表（勤務時間帯）'!$D$6:$X$47,21,FALSE))</f>
        <v/>
      </c>
      <c r="AX160" s="166" t="str">
        <f>IF(AX159="","",VLOOKUP(AX159,'シフト記号表（勤務時間帯）'!$D$6:$X$47,21,FALSE))</f>
        <v/>
      </c>
      <c r="AY160" s="166" t="str">
        <f>IF(AY159="","",VLOOKUP(AY159,'シフト記号表（勤務時間帯）'!$D$6:$X$47,21,FALSE))</f>
        <v/>
      </c>
      <c r="AZ160" s="223">
        <f>IF($BC$3="４週",SUM(U160:AV160),IF($BC$3="暦月",SUM(U160:AY160),""))</f>
        <v>0</v>
      </c>
      <c r="BA160" s="236"/>
      <c r="BB160" s="250">
        <f>IF($BC$3="４週",AZ160/4,IF($BC$3="暦月",(AZ160/($BC$8/7)),""))</f>
        <v>0</v>
      </c>
      <c r="BC160" s="236"/>
      <c r="BD160" s="266"/>
      <c r="BE160" s="270"/>
      <c r="BF160" s="270"/>
      <c r="BG160" s="270"/>
      <c r="BH160" s="276"/>
    </row>
    <row r="161" spans="2:60" ht="20.25" customHeight="1">
      <c r="B161" s="13"/>
      <c r="C161" s="29"/>
      <c r="D161" s="43"/>
      <c r="E161" s="51"/>
      <c r="F161" s="51"/>
      <c r="G161" s="85">
        <f>C159</f>
        <v>0</v>
      </c>
      <c r="H161" s="65"/>
      <c r="I161" s="74"/>
      <c r="J161" s="80"/>
      <c r="K161" s="80"/>
      <c r="L161" s="85"/>
      <c r="M161" s="91"/>
      <c r="N161" s="96"/>
      <c r="O161" s="101"/>
      <c r="P161" s="309" t="s">
        <v>88</v>
      </c>
      <c r="Q161" s="114"/>
      <c r="R161" s="114"/>
      <c r="S161" s="128"/>
      <c r="T161" s="141"/>
      <c r="U161" s="156"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6"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6"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6"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6" t="str">
        <f>IF(AW159="","",VLOOKUP(AW159,'シフト記号表（勤務時間帯）'!$D$6:$Z$47,23,FALSE))</f>
        <v/>
      </c>
      <c r="AX161" s="167" t="str">
        <f>IF(AX159="","",VLOOKUP(AX159,'シフト記号表（勤務時間帯）'!$D$6:$Z$47,23,FALSE))</f>
        <v/>
      </c>
      <c r="AY161" s="167" t="str">
        <f>IF(AY159="","",VLOOKUP(AY159,'シフト記号表（勤務時間帯）'!$D$6:$Z$47,23,FALSE))</f>
        <v/>
      </c>
      <c r="AZ161" s="224">
        <f>IF($BC$3="４週",SUM(U161:AV161),IF($BC$3="暦月",SUM(U161:AY161),""))</f>
        <v>0</v>
      </c>
      <c r="BA161" s="237"/>
      <c r="BB161" s="251">
        <f>IF($BC$3="４週",AZ161/4,IF($BC$3="暦月",(AZ161/($BC$8/7)),""))</f>
        <v>0</v>
      </c>
      <c r="BC161" s="237"/>
      <c r="BD161" s="267"/>
      <c r="BE161" s="271"/>
      <c r="BF161" s="271"/>
      <c r="BG161" s="271"/>
      <c r="BH161" s="277"/>
    </row>
    <row r="162" spans="2:60" ht="20.25" customHeight="1">
      <c r="B162" s="14"/>
      <c r="C162" s="30"/>
      <c r="D162" s="44"/>
      <c r="E162" s="52"/>
      <c r="F162" s="52"/>
      <c r="G162" s="86"/>
      <c r="H162" s="66"/>
      <c r="I162" s="75"/>
      <c r="J162" s="81"/>
      <c r="K162" s="81"/>
      <c r="L162" s="86"/>
      <c r="M162" s="92"/>
      <c r="N162" s="97"/>
      <c r="O162" s="102"/>
      <c r="P162" s="110" t="s">
        <v>33</v>
      </c>
      <c r="Q162" s="119"/>
      <c r="R162" s="119"/>
      <c r="S162" s="130"/>
      <c r="T162" s="144"/>
      <c r="U162" s="157"/>
      <c r="V162" s="168"/>
      <c r="W162" s="168"/>
      <c r="X162" s="168"/>
      <c r="Y162" s="168"/>
      <c r="Z162" s="168"/>
      <c r="AA162" s="183"/>
      <c r="AB162" s="157"/>
      <c r="AC162" s="168"/>
      <c r="AD162" s="168"/>
      <c r="AE162" s="168"/>
      <c r="AF162" s="168"/>
      <c r="AG162" s="168"/>
      <c r="AH162" s="183"/>
      <c r="AI162" s="157"/>
      <c r="AJ162" s="168"/>
      <c r="AK162" s="168"/>
      <c r="AL162" s="168"/>
      <c r="AM162" s="168"/>
      <c r="AN162" s="168"/>
      <c r="AO162" s="183"/>
      <c r="AP162" s="157"/>
      <c r="AQ162" s="168"/>
      <c r="AR162" s="168"/>
      <c r="AS162" s="168"/>
      <c r="AT162" s="168"/>
      <c r="AU162" s="168"/>
      <c r="AV162" s="183"/>
      <c r="AW162" s="157"/>
      <c r="AX162" s="168"/>
      <c r="AY162" s="168"/>
      <c r="AZ162" s="225"/>
      <c r="BA162" s="238"/>
      <c r="BB162" s="252"/>
      <c r="BC162" s="238"/>
      <c r="BD162" s="268"/>
      <c r="BE162" s="272"/>
      <c r="BF162" s="272"/>
      <c r="BG162" s="272"/>
      <c r="BH162" s="278"/>
    </row>
    <row r="163" spans="2:60" ht="20.25" customHeight="1">
      <c r="B163" s="12">
        <f>B160+1</f>
        <v>48</v>
      </c>
      <c r="C163" s="28"/>
      <c r="D163" s="42"/>
      <c r="E163" s="50"/>
      <c r="F163" s="50">
        <f>C162</f>
        <v>0</v>
      </c>
      <c r="G163" s="84"/>
      <c r="H163" s="64"/>
      <c r="I163" s="73"/>
      <c r="J163" s="79"/>
      <c r="K163" s="79"/>
      <c r="L163" s="84"/>
      <c r="M163" s="90"/>
      <c r="N163" s="95"/>
      <c r="O163" s="100"/>
      <c r="P163" s="106" t="s">
        <v>87</v>
      </c>
      <c r="Q163" s="113"/>
      <c r="R163" s="113"/>
      <c r="S163" s="124"/>
      <c r="T163" s="137"/>
      <c r="U163" s="155"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5"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5"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5"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5" t="str">
        <f>IF(AW162="","",VLOOKUP(AW162,'シフト記号表（勤務時間帯）'!$D$6:$X$47,21,FALSE))</f>
        <v/>
      </c>
      <c r="AX163" s="166" t="str">
        <f>IF(AX162="","",VLOOKUP(AX162,'シフト記号表（勤務時間帯）'!$D$6:$X$47,21,FALSE))</f>
        <v/>
      </c>
      <c r="AY163" s="166" t="str">
        <f>IF(AY162="","",VLOOKUP(AY162,'シフト記号表（勤務時間帯）'!$D$6:$X$47,21,FALSE))</f>
        <v/>
      </c>
      <c r="AZ163" s="223">
        <f>IF($BC$3="４週",SUM(U163:AV163),IF($BC$3="暦月",SUM(U163:AY163),""))</f>
        <v>0</v>
      </c>
      <c r="BA163" s="236"/>
      <c r="BB163" s="250">
        <f>IF($BC$3="４週",AZ163/4,IF($BC$3="暦月",(AZ163/($BC$8/7)),""))</f>
        <v>0</v>
      </c>
      <c r="BC163" s="236"/>
      <c r="BD163" s="266"/>
      <c r="BE163" s="270"/>
      <c r="BF163" s="270"/>
      <c r="BG163" s="270"/>
      <c r="BH163" s="276"/>
    </row>
    <row r="164" spans="2:60" ht="20.25" customHeight="1">
      <c r="B164" s="13"/>
      <c r="C164" s="29"/>
      <c r="D164" s="43"/>
      <c r="E164" s="51"/>
      <c r="F164" s="51"/>
      <c r="G164" s="85">
        <f>C162</f>
        <v>0</v>
      </c>
      <c r="H164" s="65"/>
      <c r="I164" s="74"/>
      <c r="J164" s="80"/>
      <c r="K164" s="80"/>
      <c r="L164" s="85"/>
      <c r="M164" s="91"/>
      <c r="N164" s="96"/>
      <c r="O164" s="101"/>
      <c r="P164" s="309" t="s">
        <v>88</v>
      </c>
      <c r="Q164" s="114"/>
      <c r="R164" s="114"/>
      <c r="S164" s="128"/>
      <c r="T164" s="141"/>
      <c r="U164" s="156"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6"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6"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6"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6" t="str">
        <f>IF(AW162="","",VLOOKUP(AW162,'シフト記号表（勤務時間帯）'!$D$6:$Z$47,23,FALSE))</f>
        <v/>
      </c>
      <c r="AX164" s="167" t="str">
        <f>IF(AX162="","",VLOOKUP(AX162,'シフト記号表（勤務時間帯）'!$D$6:$Z$47,23,FALSE))</f>
        <v/>
      </c>
      <c r="AY164" s="167" t="str">
        <f>IF(AY162="","",VLOOKUP(AY162,'シフト記号表（勤務時間帯）'!$D$6:$Z$47,23,FALSE))</f>
        <v/>
      </c>
      <c r="AZ164" s="224">
        <f>IF($BC$3="４週",SUM(U164:AV164),IF($BC$3="暦月",SUM(U164:AY164),""))</f>
        <v>0</v>
      </c>
      <c r="BA164" s="237"/>
      <c r="BB164" s="251">
        <f>IF($BC$3="４週",AZ164/4,IF($BC$3="暦月",(AZ164/($BC$8/7)),""))</f>
        <v>0</v>
      </c>
      <c r="BC164" s="237"/>
      <c r="BD164" s="267"/>
      <c r="BE164" s="271"/>
      <c r="BF164" s="271"/>
      <c r="BG164" s="271"/>
      <c r="BH164" s="277"/>
    </row>
    <row r="165" spans="2:60" ht="20.25" customHeight="1">
      <c r="B165" s="14"/>
      <c r="C165" s="30"/>
      <c r="D165" s="44"/>
      <c r="E165" s="52"/>
      <c r="F165" s="52"/>
      <c r="G165" s="86"/>
      <c r="H165" s="66"/>
      <c r="I165" s="75"/>
      <c r="J165" s="81"/>
      <c r="K165" s="81"/>
      <c r="L165" s="86"/>
      <c r="M165" s="92"/>
      <c r="N165" s="97"/>
      <c r="O165" s="102"/>
      <c r="P165" s="110" t="s">
        <v>33</v>
      </c>
      <c r="Q165" s="119"/>
      <c r="R165" s="119"/>
      <c r="S165" s="130"/>
      <c r="T165" s="144"/>
      <c r="U165" s="157"/>
      <c r="V165" s="168"/>
      <c r="W165" s="168"/>
      <c r="X165" s="168"/>
      <c r="Y165" s="168"/>
      <c r="Z165" s="168"/>
      <c r="AA165" s="183"/>
      <c r="AB165" s="157"/>
      <c r="AC165" s="168"/>
      <c r="AD165" s="168"/>
      <c r="AE165" s="168"/>
      <c r="AF165" s="168"/>
      <c r="AG165" s="168"/>
      <c r="AH165" s="183"/>
      <c r="AI165" s="157"/>
      <c r="AJ165" s="168"/>
      <c r="AK165" s="168"/>
      <c r="AL165" s="168"/>
      <c r="AM165" s="168"/>
      <c r="AN165" s="168"/>
      <c r="AO165" s="183"/>
      <c r="AP165" s="157"/>
      <c r="AQ165" s="168"/>
      <c r="AR165" s="168"/>
      <c r="AS165" s="168"/>
      <c r="AT165" s="168"/>
      <c r="AU165" s="168"/>
      <c r="AV165" s="183"/>
      <c r="AW165" s="157"/>
      <c r="AX165" s="168"/>
      <c r="AY165" s="168"/>
      <c r="AZ165" s="225"/>
      <c r="BA165" s="238"/>
      <c r="BB165" s="252"/>
      <c r="BC165" s="238"/>
      <c r="BD165" s="268"/>
      <c r="BE165" s="272"/>
      <c r="BF165" s="272"/>
      <c r="BG165" s="272"/>
      <c r="BH165" s="278"/>
    </row>
    <row r="166" spans="2:60" ht="20.25" customHeight="1">
      <c r="B166" s="12">
        <f>B163+1</f>
        <v>49</v>
      </c>
      <c r="C166" s="28"/>
      <c r="D166" s="42"/>
      <c r="E166" s="50"/>
      <c r="F166" s="50">
        <f>C165</f>
        <v>0</v>
      </c>
      <c r="G166" s="84"/>
      <c r="H166" s="64"/>
      <c r="I166" s="73"/>
      <c r="J166" s="79"/>
      <c r="K166" s="79"/>
      <c r="L166" s="84"/>
      <c r="M166" s="90"/>
      <c r="N166" s="95"/>
      <c r="O166" s="100"/>
      <c r="P166" s="106" t="s">
        <v>87</v>
      </c>
      <c r="Q166" s="113"/>
      <c r="R166" s="113"/>
      <c r="S166" s="124"/>
      <c r="T166" s="137"/>
      <c r="U166" s="155"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5"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5"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5"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5" t="str">
        <f>IF(AW165="","",VLOOKUP(AW165,'シフト記号表（勤務時間帯）'!$D$6:$X$47,21,FALSE))</f>
        <v/>
      </c>
      <c r="AX166" s="166" t="str">
        <f>IF(AX165="","",VLOOKUP(AX165,'シフト記号表（勤務時間帯）'!$D$6:$X$47,21,FALSE))</f>
        <v/>
      </c>
      <c r="AY166" s="166" t="str">
        <f>IF(AY165="","",VLOOKUP(AY165,'シフト記号表（勤務時間帯）'!$D$6:$X$47,21,FALSE))</f>
        <v/>
      </c>
      <c r="AZ166" s="223">
        <f>IF($BC$3="４週",SUM(U166:AV166),IF($BC$3="暦月",SUM(U166:AY166),""))</f>
        <v>0</v>
      </c>
      <c r="BA166" s="236"/>
      <c r="BB166" s="250">
        <f>IF($BC$3="４週",AZ166/4,IF($BC$3="暦月",(AZ166/($BC$8/7)),""))</f>
        <v>0</v>
      </c>
      <c r="BC166" s="236"/>
      <c r="BD166" s="266"/>
      <c r="BE166" s="270"/>
      <c r="BF166" s="270"/>
      <c r="BG166" s="270"/>
      <c r="BH166" s="276"/>
    </row>
    <row r="167" spans="2:60" ht="20.25" customHeight="1">
      <c r="B167" s="13"/>
      <c r="C167" s="29"/>
      <c r="D167" s="43"/>
      <c r="E167" s="51"/>
      <c r="F167" s="51"/>
      <c r="G167" s="85">
        <f>C165</f>
        <v>0</v>
      </c>
      <c r="H167" s="65"/>
      <c r="I167" s="74"/>
      <c r="J167" s="80"/>
      <c r="K167" s="80"/>
      <c r="L167" s="85"/>
      <c r="M167" s="91"/>
      <c r="N167" s="96"/>
      <c r="O167" s="101"/>
      <c r="P167" s="309" t="s">
        <v>88</v>
      </c>
      <c r="Q167" s="114"/>
      <c r="R167" s="114"/>
      <c r="S167" s="128"/>
      <c r="T167" s="141"/>
      <c r="U167" s="156"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6"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6"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6"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6" t="str">
        <f>IF(AW165="","",VLOOKUP(AW165,'シフト記号表（勤務時間帯）'!$D$6:$Z$47,23,FALSE))</f>
        <v/>
      </c>
      <c r="AX167" s="167" t="str">
        <f>IF(AX165="","",VLOOKUP(AX165,'シフト記号表（勤務時間帯）'!$D$6:$Z$47,23,FALSE))</f>
        <v/>
      </c>
      <c r="AY167" s="167" t="str">
        <f>IF(AY165="","",VLOOKUP(AY165,'シフト記号表（勤務時間帯）'!$D$6:$Z$47,23,FALSE))</f>
        <v/>
      </c>
      <c r="AZ167" s="224">
        <f>IF($BC$3="４週",SUM(U167:AV167),IF($BC$3="暦月",SUM(U167:AY167),""))</f>
        <v>0</v>
      </c>
      <c r="BA167" s="237"/>
      <c r="BB167" s="251">
        <f>IF($BC$3="４週",AZ167/4,IF($BC$3="暦月",(AZ167/($BC$8/7)),""))</f>
        <v>0</v>
      </c>
      <c r="BC167" s="237"/>
      <c r="BD167" s="267"/>
      <c r="BE167" s="271"/>
      <c r="BF167" s="271"/>
      <c r="BG167" s="271"/>
      <c r="BH167" s="277"/>
    </row>
    <row r="168" spans="2:60" ht="20.25" customHeight="1">
      <c r="B168" s="14"/>
      <c r="C168" s="30"/>
      <c r="D168" s="44"/>
      <c r="E168" s="52"/>
      <c r="F168" s="52"/>
      <c r="G168" s="86"/>
      <c r="H168" s="66"/>
      <c r="I168" s="75"/>
      <c r="J168" s="81"/>
      <c r="K168" s="81"/>
      <c r="L168" s="86"/>
      <c r="M168" s="92"/>
      <c r="N168" s="97"/>
      <c r="O168" s="102"/>
      <c r="P168" s="110" t="s">
        <v>33</v>
      </c>
      <c r="Q168" s="119"/>
      <c r="R168" s="119"/>
      <c r="S168" s="130"/>
      <c r="T168" s="144"/>
      <c r="U168" s="157"/>
      <c r="V168" s="168"/>
      <c r="W168" s="168"/>
      <c r="X168" s="168"/>
      <c r="Y168" s="168"/>
      <c r="Z168" s="168"/>
      <c r="AA168" s="183"/>
      <c r="AB168" s="157"/>
      <c r="AC168" s="168"/>
      <c r="AD168" s="168"/>
      <c r="AE168" s="168"/>
      <c r="AF168" s="168"/>
      <c r="AG168" s="168"/>
      <c r="AH168" s="183"/>
      <c r="AI168" s="157"/>
      <c r="AJ168" s="168"/>
      <c r="AK168" s="168"/>
      <c r="AL168" s="168"/>
      <c r="AM168" s="168"/>
      <c r="AN168" s="168"/>
      <c r="AO168" s="183"/>
      <c r="AP168" s="157"/>
      <c r="AQ168" s="168"/>
      <c r="AR168" s="168"/>
      <c r="AS168" s="168"/>
      <c r="AT168" s="168"/>
      <c r="AU168" s="168"/>
      <c r="AV168" s="183"/>
      <c r="AW168" s="157"/>
      <c r="AX168" s="168"/>
      <c r="AY168" s="168"/>
      <c r="AZ168" s="225"/>
      <c r="BA168" s="238"/>
      <c r="BB168" s="252"/>
      <c r="BC168" s="238"/>
      <c r="BD168" s="268"/>
      <c r="BE168" s="272"/>
      <c r="BF168" s="272"/>
      <c r="BG168" s="272"/>
      <c r="BH168" s="278"/>
    </row>
    <row r="169" spans="2:60" ht="20.25" customHeight="1">
      <c r="B169" s="12">
        <f>B166+1</f>
        <v>50</v>
      </c>
      <c r="C169" s="28"/>
      <c r="D169" s="42"/>
      <c r="E169" s="50"/>
      <c r="F169" s="50">
        <f>C168</f>
        <v>0</v>
      </c>
      <c r="G169" s="84"/>
      <c r="H169" s="64"/>
      <c r="I169" s="73"/>
      <c r="J169" s="79"/>
      <c r="K169" s="79"/>
      <c r="L169" s="84"/>
      <c r="M169" s="90"/>
      <c r="N169" s="95"/>
      <c r="O169" s="100"/>
      <c r="P169" s="106" t="s">
        <v>87</v>
      </c>
      <c r="Q169" s="113"/>
      <c r="R169" s="113"/>
      <c r="S169" s="124"/>
      <c r="T169" s="137"/>
      <c r="U169" s="155"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5"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5"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5"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5" t="str">
        <f>IF(AW168="","",VLOOKUP(AW168,'シフト記号表（勤務時間帯）'!$D$6:$X$47,21,FALSE))</f>
        <v/>
      </c>
      <c r="AX169" s="166" t="str">
        <f>IF(AX168="","",VLOOKUP(AX168,'シフト記号表（勤務時間帯）'!$D$6:$X$47,21,FALSE))</f>
        <v/>
      </c>
      <c r="AY169" s="166" t="str">
        <f>IF(AY168="","",VLOOKUP(AY168,'シフト記号表（勤務時間帯）'!$D$6:$X$47,21,FALSE))</f>
        <v/>
      </c>
      <c r="AZ169" s="223">
        <f>IF($BC$3="４週",SUM(U169:AV169),IF($BC$3="暦月",SUM(U169:AY169),""))</f>
        <v>0</v>
      </c>
      <c r="BA169" s="236"/>
      <c r="BB169" s="250">
        <f>IF($BC$3="４週",AZ169/4,IF($BC$3="暦月",(AZ169/($BC$8/7)),""))</f>
        <v>0</v>
      </c>
      <c r="BC169" s="236"/>
      <c r="BD169" s="266"/>
      <c r="BE169" s="270"/>
      <c r="BF169" s="270"/>
      <c r="BG169" s="270"/>
      <c r="BH169" s="276"/>
    </row>
    <row r="170" spans="2:60" ht="20.25" customHeight="1">
      <c r="B170" s="13"/>
      <c r="C170" s="29"/>
      <c r="D170" s="43"/>
      <c r="E170" s="51"/>
      <c r="F170" s="51"/>
      <c r="G170" s="85">
        <f>C168</f>
        <v>0</v>
      </c>
      <c r="H170" s="65"/>
      <c r="I170" s="74"/>
      <c r="J170" s="80"/>
      <c r="K170" s="80"/>
      <c r="L170" s="85"/>
      <c r="M170" s="91"/>
      <c r="N170" s="96"/>
      <c r="O170" s="101"/>
      <c r="P170" s="309" t="s">
        <v>88</v>
      </c>
      <c r="Q170" s="114"/>
      <c r="R170" s="114"/>
      <c r="S170" s="128"/>
      <c r="T170" s="141"/>
      <c r="U170" s="156"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6"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6"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6"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6" t="str">
        <f>IF(AW168="","",VLOOKUP(AW168,'シフト記号表（勤務時間帯）'!$D$6:$Z$47,23,FALSE))</f>
        <v/>
      </c>
      <c r="AX170" s="167" t="str">
        <f>IF(AX168="","",VLOOKUP(AX168,'シフト記号表（勤務時間帯）'!$D$6:$Z$47,23,FALSE))</f>
        <v/>
      </c>
      <c r="AY170" s="167" t="str">
        <f>IF(AY168="","",VLOOKUP(AY168,'シフト記号表（勤務時間帯）'!$D$6:$Z$47,23,FALSE))</f>
        <v/>
      </c>
      <c r="AZ170" s="224">
        <f>IF($BC$3="４週",SUM(U170:AV170),IF($BC$3="暦月",SUM(U170:AY170),""))</f>
        <v>0</v>
      </c>
      <c r="BA170" s="237"/>
      <c r="BB170" s="251">
        <f>IF($BC$3="４週",AZ170/4,IF($BC$3="暦月",(AZ170/($BC$8/7)),""))</f>
        <v>0</v>
      </c>
      <c r="BC170" s="237"/>
      <c r="BD170" s="267"/>
      <c r="BE170" s="271"/>
      <c r="BF170" s="271"/>
      <c r="BG170" s="271"/>
      <c r="BH170" s="277"/>
    </row>
    <row r="171" spans="2:60" ht="20.25" customHeight="1">
      <c r="B171" s="15" t="s">
        <v>17</v>
      </c>
      <c r="C171" s="32"/>
      <c r="D171" s="32"/>
      <c r="E171" s="32"/>
      <c r="F171" s="32"/>
      <c r="G171" s="32"/>
      <c r="H171" s="32"/>
      <c r="I171" s="32"/>
      <c r="J171" s="32"/>
      <c r="K171" s="32"/>
      <c r="L171" s="32"/>
      <c r="M171" s="32"/>
      <c r="N171" s="32"/>
      <c r="O171" s="32"/>
      <c r="P171" s="32"/>
      <c r="Q171" s="32"/>
      <c r="R171" s="32"/>
      <c r="S171" s="32"/>
      <c r="T171" s="146"/>
      <c r="U171" s="158"/>
      <c r="V171" s="169"/>
      <c r="W171" s="169"/>
      <c r="X171" s="169"/>
      <c r="Y171" s="169"/>
      <c r="Z171" s="169"/>
      <c r="AA171" s="184"/>
      <c r="AB171" s="194"/>
      <c r="AC171" s="169"/>
      <c r="AD171" s="169"/>
      <c r="AE171" s="169"/>
      <c r="AF171" s="169"/>
      <c r="AG171" s="169"/>
      <c r="AH171" s="184"/>
      <c r="AI171" s="194"/>
      <c r="AJ171" s="169"/>
      <c r="AK171" s="169"/>
      <c r="AL171" s="169"/>
      <c r="AM171" s="169"/>
      <c r="AN171" s="169"/>
      <c r="AO171" s="184"/>
      <c r="AP171" s="194"/>
      <c r="AQ171" s="169"/>
      <c r="AR171" s="169"/>
      <c r="AS171" s="169"/>
      <c r="AT171" s="169"/>
      <c r="AU171" s="169"/>
      <c r="AV171" s="184"/>
      <c r="AW171" s="194"/>
      <c r="AX171" s="169"/>
      <c r="AY171" s="215"/>
      <c r="AZ171" s="226"/>
      <c r="BA171" s="239"/>
      <c r="BB171" s="253"/>
      <c r="BC171" s="259"/>
      <c r="BD171" s="259"/>
      <c r="BE171" s="259"/>
      <c r="BF171" s="259"/>
      <c r="BG171" s="259"/>
      <c r="BH171" s="279"/>
    </row>
    <row r="172" spans="2:60" ht="20.25" customHeight="1">
      <c r="B172" s="16" t="s">
        <v>206</v>
      </c>
      <c r="C172" s="33"/>
      <c r="D172" s="33"/>
      <c r="E172" s="33"/>
      <c r="F172" s="33"/>
      <c r="G172" s="33"/>
      <c r="H172" s="33"/>
      <c r="I172" s="33"/>
      <c r="J172" s="33"/>
      <c r="K172" s="33"/>
      <c r="L172" s="33"/>
      <c r="M172" s="33"/>
      <c r="N172" s="33"/>
      <c r="O172" s="33"/>
      <c r="P172" s="33"/>
      <c r="Q172" s="33"/>
      <c r="R172" s="33"/>
      <c r="S172" s="33"/>
      <c r="T172" s="147"/>
      <c r="U172" s="159"/>
      <c r="V172" s="170"/>
      <c r="W172" s="170"/>
      <c r="X172" s="170"/>
      <c r="Y172" s="170"/>
      <c r="Z172" s="170"/>
      <c r="AA172" s="185"/>
      <c r="AB172" s="195"/>
      <c r="AC172" s="170"/>
      <c r="AD172" s="170"/>
      <c r="AE172" s="170"/>
      <c r="AF172" s="170"/>
      <c r="AG172" s="170"/>
      <c r="AH172" s="185"/>
      <c r="AI172" s="195"/>
      <c r="AJ172" s="170"/>
      <c r="AK172" s="170"/>
      <c r="AL172" s="170"/>
      <c r="AM172" s="170"/>
      <c r="AN172" s="170"/>
      <c r="AO172" s="185"/>
      <c r="AP172" s="195"/>
      <c r="AQ172" s="170"/>
      <c r="AR172" s="170"/>
      <c r="AS172" s="170"/>
      <c r="AT172" s="170"/>
      <c r="AU172" s="170"/>
      <c r="AV172" s="185"/>
      <c r="AW172" s="195"/>
      <c r="AX172" s="170"/>
      <c r="AY172" s="216"/>
      <c r="AZ172" s="227"/>
      <c r="BA172" s="240"/>
      <c r="BB172" s="254"/>
      <c r="BC172" s="260"/>
      <c r="BD172" s="260"/>
      <c r="BE172" s="260"/>
      <c r="BF172" s="260"/>
      <c r="BG172" s="260"/>
      <c r="BH172" s="280"/>
    </row>
    <row r="173" spans="2:60" ht="20.25" customHeight="1">
      <c r="B173" s="16" t="s">
        <v>163</v>
      </c>
      <c r="C173" s="33"/>
      <c r="D173" s="33"/>
      <c r="E173" s="33"/>
      <c r="F173" s="33"/>
      <c r="G173" s="33"/>
      <c r="H173" s="33"/>
      <c r="I173" s="33"/>
      <c r="J173" s="33"/>
      <c r="K173" s="33"/>
      <c r="L173" s="33"/>
      <c r="M173" s="33"/>
      <c r="N173" s="33"/>
      <c r="O173" s="33"/>
      <c r="P173" s="33"/>
      <c r="Q173" s="33"/>
      <c r="R173" s="33"/>
      <c r="S173" s="33"/>
      <c r="T173" s="147"/>
      <c r="U173" s="159"/>
      <c r="V173" s="170"/>
      <c r="W173" s="170"/>
      <c r="X173" s="170"/>
      <c r="Y173" s="170"/>
      <c r="Z173" s="170"/>
      <c r="AA173" s="186"/>
      <c r="AB173" s="196"/>
      <c r="AC173" s="170"/>
      <c r="AD173" s="170"/>
      <c r="AE173" s="170"/>
      <c r="AF173" s="170"/>
      <c r="AG173" s="170"/>
      <c r="AH173" s="186"/>
      <c r="AI173" s="196"/>
      <c r="AJ173" s="170"/>
      <c r="AK173" s="170"/>
      <c r="AL173" s="170"/>
      <c r="AM173" s="170"/>
      <c r="AN173" s="170"/>
      <c r="AO173" s="186"/>
      <c r="AP173" s="196"/>
      <c r="AQ173" s="170"/>
      <c r="AR173" s="170"/>
      <c r="AS173" s="170"/>
      <c r="AT173" s="170"/>
      <c r="AU173" s="170"/>
      <c r="AV173" s="186"/>
      <c r="AW173" s="196"/>
      <c r="AX173" s="170"/>
      <c r="AY173" s="216"/>
      <c r="AZ173" s="227"/>
      <c r="BA173" s="240"/>
      <c r="BB173" s="254"/>
      <c r="BC173" s="260"/>
      <c r="BD173" s="260"/>
      <c r="BE173" s="260"/>
      <c r="BF173" s="260"/>
      <c r="BG173" s="260"/>
      <c r="BH173" s="280"/>
    </row>
    <row r="174" spans="2:60" ht="20.25" customHeight="1">
      <c r="B174" s="16" t="s">
        <v>207</v>
      </c>
      <c r="C174" s="33"/>
      <c r="D174" s="33"/>
      <c r="E174" s="33"/>
      <c r="F174" s="33"/>
      <c r="G174" s="33"/>
      <c r="H174" s="33"/>
      <c r="I174" s="33"/>
      <c r="J174" s="33"/>
      <c r="K174" s="33"/>
      <c r="L174" s="33"/>
      <c r="M174" s="33"/>
      <c r="N174" s="33"/>
      <c r="O174" s="33"/>
      <c r="P174" s="33"/>
      <c r="Q174" s="33"/>
      <c r="R174" s="33"/>
      <c r="S174" s="33"/>
      <c r="T174" s="147"/>
      <c r="U174" s="159"/>
      <c r="V174" s="170"/>
      <c r="W174" s="170"/>
      <c r="X174" s="170"/>
      <c r="Y174" s="170"/>
      <c r="Z174" s="170"/>
      <c r="AA174" s="186"/>
      <c r="AB174" s="196"/>
      <c r="AC174" s="170"/>
      <c r="AD174" s="170"/>
      <c r="AE174" s="170"/>
      <c r="AF174" s="170"/>
      <c r="AG174" s="170"/>
      <c r="AH174" s="186"/>
      <c r="AI174" s="196"/>
      <c r="AJ174" s="170"/>
      <c r="AK174" s="170"/>
      <c r="AL174" s="170"/>
      <c r="AM174" s="170"/>
      <c r="AN174" s="170"/>
      <c r="AO174" s="186"/>
      <c r="AP174" s="196"/>
      <c r="AQ174" s="170"/>
      <c r="AR174" s="170"/>
      <c r="AS174" s="170"/>
      <c r="AT174" s="170"/>
      <c r="AU174" s="170"/>
      <c r="AV174" s="186"/>
      <c r="AW174" s="196"/>
      <c r="AX174" s="170"/>
      <c r="AY174" s="216"/>
      <c r="AZ174" s="228"/>
      <c r="BA174" s="241"/>
      <c r="BB174" s="254"/>
      <c r="BC174" s="260"/>
      <c r="BD174" s="260"/>
      <c r="BE174" s="260"/>
      <c r="BF174" s="260"/>
      <c r="BG174" s="260"/>
      <c r="BH174" s="280"/>
    </row>
    <row r="175" spans="2:60" ht="20.25" customHeight="1">
      <c r="B175" s="16" t="s">
        <v>195</v>
      </c>
      <c r="C175" s="33"/>
      <c r="D175" s="33"/>
      <c r="E175" s="33"/>
      <c r="F175" s="33"/>
      <c r="G175" s="33"/>
      <c r="H175" s="33"/>
      <c r="I175" s="33"/>
      <c r="J175" s="33"/>
      <c r="K175" s="33"/>
      <c r="L175" s="33"/>
      <c r="M175" s="33"/>
      <c r="N175" s="33"/>
      <c r="O175" s="33"/>
      <c r="P175" s="33"/>
      <c r="Q175" s="33"/>
      <c r="R175" s="33"/>
      <c r="S175" s="33"/>
      <c r="T175" s="147"/>
      <c r="U175" s="161" t="str">
        <f t="shared" ref="U175:AY175" si="1">IF(SUMIF($F$21:$F$170,"介護従業者",U21:U170)+SUMIF($F$21:$F$170,"看護職員",U21:U170)=0,"",(SUMIF($F$21:$F$170,"介護従業者",U21:U170)+SUMIF($F$21:$F$170,"看護職員",U21:U170)))</f>
        <v/>
      </c>
      <c r="V175" s="171" t="str">
        <f t="shared" si="1"/>
        <v/>
      </c>
      <c r="W175" s="171" t="str">
        <f t="shared" si="1"/>
        <v/>
      </c>
      <c r="X175" s="171" t="str">
        <f t="shared" si="1"/>
        <v/>
      </c>
      <c r="Y175" s="171" t="str">
        <f t="shared" si="1"/>
        <v/>
      </c>
      <c r="Z175" s="171" t="str">
        <f t="shared" si="1"/>
        <v/>
      </c>
      <c r="AA175" s="187" t="str">
        <f t="shared" si="1"/>
        <v/>
      </c>
      <c r="AB175" s="161" t="str">
        <f t="shared" si="1"/>
        <v/>
      </c>
      <c r="AC175" s="171" t="str">
        <f t="shared" si="1"/>
        <v/>
      </c>
      <c r="AD175" s="171" t="str">
        <f t="shared" si="1"/>
        <v/>
      </c>
      <c r="AE175" s="171" t="str">
        <f t="shared" si="1"/>
        <v/>
      </c>
      <c r="AF175" s="171" t="str">
        <f t="shared" si="1"/>
        <v/>
      </c>
      <c r="AG175" s="171" t="str">
        <f t="shared" si="1"/>
        <v/>
      </c>
      <c r="AH175" s="187" t="str">
        <f t="shared" si="1"/>
        <v/>
      </c>
      <c r="AI175" s="161" t="str">
        <f t="shared" si="1"/>
        <v/>
      </c>
      <c r="AJ175" s="171" t="str">
        <f t="shared" si="1"/>
        <v/>
      </c>
      <c r="AK175" s="171" t="str">
        <f t="shared" si="1"/>
        <v/>
      </c>
      <c r="AL175" s="171" t="str">
        <f t="shared" si="1"/>
        <v/>
      </c>
      <c r="AM175" s="171" t="str">
        <f t="shared" si="1"/>
        <v/>
      </c>
      <c r="AN175" s="171" t="str">
        <f t="shared" si="1"/>
        <v/>
      </c>
      <c r="AO175" s="187" t="str">
        <f t="shared" si="1"/>
        <v/>
      </c>
      <c r="AP175" s="161" t="str">
        <f t="shared" si="1"/>
        <v/>
      </c>
      <c r="AQ175" s="171" t="str">
        <f t="shared" si="1"/>
        <v/>
      </c>
      <c r="AR175" s="171" t="str">
        <f t="shared" si="1"/>
        <v/>
      </c>
      <c r="AS175" s="171" t="str">
        <f t="shared" si="1"/>
        <v/>
      </c>
      <c r="AT175" s="171" t="str">
        <f t="shared" si="1"/>
        <v/>
      </c>
      <c r="AU175" s="171" t="str">
        <f t="shared" si="1"/>
        <v/>
      </c>
      <c r="AV175" s="187" t="str">
        <f t="shared" si="1"/>
        <v/>
      </c>
      <c r="AW175" s="161" t="str">
        <f t="shared" si="1"/>
        <v/>
      </c>
      <c r="AX175" s="171" t="str">
        <f t="shared" si="1"/>
        <v/>
      </c>
      <c r="AY175" s="171" t="str">
        <f t="shared" si="1"/>
        <v/>
      </c>
      <c r="AZ175" s="229">
        <f>IF($BC$3="４週",SUM(U175:AV175),IF($BC$3="暦月",SUM(U175:AY175),""))</f>
        <v>0</v>
      </c>
      <c r="BA175" s="242"/>
      <c r="BB175" s="254"/>
      <c r="BC175" s="260"/>
      <c r="BD175" s="260"/>
      <c r="BE175" s="260"/>
      <c r="BF175" s="260"/>
      <c r="BG175" s="260"/>
      <c r="BH175" s="280"/>
    </row>
    <row r="176" spans="2:60" ht="20.25" customHeight="1">
      <c r="B176" s="16" t="s">
        <v>209</v>
      </c>
      <c r="C176" s="33"/>
      <c r="D176" s="33"/>
      <c r="E176" s="33"/>
      <c r="F176" s="33"/>
      <c r="G176" s="33"/>
      <c r="H176" s="33"/>
      <c r="I176" s="33"/>
      <c r="J176" s="33"/>
      <c r="K176" s="33"/>
      <c r="L176" s="33"/>
      <c r="M176" s="33"/>
      <c r="N176" s="33"/>
      <c r="O176" s="33"/>
      <c r="P176" s="33"/>
      <c r="Q176" s="33"/>
      <c r="R176" s="33"/>
      <c r="S176" s="33"/>
      <c r="T176" s="147"/>
      <c r="U176" s="161" t="str">
        <f t="shared" ref="U176:AY176" si="2">IF(SUMIF($F$21:$F$170,"看護職員",U21:U170)=0,"",SUMIF($F$21:$F$170,"看護職員",U21:U170))</f>
        <v/>
      </c>
      <c r="V176" s="171" t="str">
        <f t="shared" si="2"/>
        <v/>
      </c>
      <c r="W176" s="171" t="str">
        <f t="shared" si="2"/>
        <v/>
      </c>
      <c r="X176" s="171" t="str">
        <f t="shared" si="2"/>
        <v/>
      </c>
      <c r="Y176" s="171" t="str">
        <f t="shared" si="2"/>
        <v/>
      </c>
      <c r="Z176" s="171" t="str">
        <f t="shared" si="2"/>
        <v/>
      </c>
      <c r="AA176" s="187" t="str">
        <f t="shared" si="2"/>
        <v/>
      </c>
      <c r="AB176" s="161" t="str">
        <f t="shared" si="2"/>
        <v/>
      </c>
      <c r="AC176" s="171" t="str">
        <f t="shared" si="2"/>
        <v/>
      </c>
      <c r="AD176" s="171" t="str">
        <f t="shared" si="2"/>
        <v/>
      </c>
      <c r="AE176" s="171" t="str">
        <f t="shared" si="2"/>
        <v/>
      </c>
      <c r="AF176" s="171" t="str">
        <f t="shared" si="2"/>
        <v/>
      </c>
      <c r="AG176" s="171" t="str">
        <f t="shared" si="2"/>
        <v/>
      </c>
      <c r="AH176" s="187" t="str">
        <f t="shared" si="2"/>
        <v/>
      </c>
      <c r="AI176" s="161" t="str">
        <f t="shared" si="2"/>
        <v/>
      </c>
      <c r="AJ176" s="171" t="str">
        <f t="shared" si="2"/>
        <v/>
      </c>
      <c r="AK176" s="171" t="str">
        <f t="shared" si="2"/>
        <v/>
      </c>
      <c r="AL176" s="171" t="str">
        <f t="shared" si="2"/>
        <v/>
      </c>
      <c r="AM176" s="171" t="str">
        <f t="shared" si="2"/>
        <v/>
      </c>
      <c r="AN176" s="171" t="str">
        <f t="shared" si="2"/>
        <v/>
      </c>
      <c r="AO176" s="187" t="str">
        <f t="shared" si="2"/>
        <v/>
      </c>
      <c r="AP176" s="161" t="str">
        <f t="shared" si="2"/>
        <v/>
      </c>
      <c r="AQ176" s="171" t="str">
        <f t="shared" si="2"/>
        <v/>
      </c>
      <c r="AR176" s="171" t="str">
        <f t="shared" si="2"/>
        <v/>
      </c>
      <c r="AS176" s="171" t="str">
        <f t="shared" si="2"/>
        <v/>
      </c>
      <c r="AT176" s="171" t="str">
        <f t="shared" si="2"/>
        <v/>
      </c>
      <c r="AU176" s="171" t="str">
        <f t="shared" si="2"/>
        <v/>
      </c>
      <c r="AV176" s="187" t="str">
        <f t="shared" si="2"/>
        <v/>
      </c>
      <c r="AW176" s="161" t="str">
        <f t="shared" si="2"/>
        <v/>
      </c>
      <c r="AX176" s="171" t="str">
        <f t="shared" si="2"/>
        <v/>
      </c>
      <c r="AY176" s="171" t="str">
        <f t="shared" si="2"/>
        <v/>
      </c>
      <c r="AZ176" s="229">
        <f>IF($BC$3="４週",SUM(U176:AV176),IF($BC$3="暦月",SUM(U176:AY176),""))</f>
        <v>0</v>
      </c>
      <c r="BA176" s="242"/>
      <c r="BB176" s="254"/>
      <c r="BC176" s="260"/>
      <c r="BD176" s="260"/>
      <c r="BE176" s="260"/>
      <c r="BF176" s="260"/>
      <c r="BG176" s="260"/>
      <c r="BH176" s="280"/>
    </row>
    <row r="177" spans="2:60" ht="20.25" customHeight="1">
      <c r="B177" s="17" t="s">
        <v>210</v>
      </c>
      <c r="C177" s="34"/>
      <c r="D177" s="34"/>
      <c r="E177" s="34"/>
      <c r="F177" s="34"/>
      <c r="G177" s="34"/>
      <c r="H177" s="34"/>
      <c r="I177" s="34"/>
      <c r="J177" s="34"/>
      <c r="K177" s="34"/>
      <c r="L177" s="34"/>
      <c r="M177" s="34"/>
      <c r="N177" s="34"/>
      <c r="O177" s="34"/>
      <c r="P177" s="34"/>
      <c r="Q177" s="34"/>
      <c r="R177" s="34"/>
      <c r="S177" s="34"/>
      <c r="T177" s="148"/>
      <c r="U177" s="162" t="str">
        <f t="shared" ref="U177:AY177" si="3">IF((SUMIF($G$21:$G$170,"介護従業者",U21:U170)+SUMIF($G$21:$G$170,"看護職員",U21:U170))=0,"",(SUMIF($G$21:$G$170,"介護従業者",U21:U170)+SUMIF($G$21:$G$170,"看護職員",U21:U170)))</f>
        <v/>
      </c>
      <c r="V177" s="172" t="str">
        <f t="shared" si="3"/>
        <v/>
      </c>
      <c r="W177" s="172" t="str">
        <f t="shared" si="3"/>
        <v/>
      </c>
      <c r="X177" s="172" t="str">
        <f t="shared" si="3"/>
        <v/>
      </c>
      <c r="Y177" s="172" t="str">
        <f t="shared" si="3"/>
        <v/>
      </c>
      <c r="Z177" s="172" t="str">
        <f t="shared" si="3"/>
        <v/>
      </c>
      <c r="AA177" s="188" t="str">
        <f t="shared" si="3"/>
        <v/>
      </c>
      <c r="AB177" s="162" t="str">
        <f t="shared" si="3"/>
        <v/>
      </c>
      <c r="AC177" s="172" t="str">
        <f t="shared" si="3"/>
        <v/>
      </c>
      <c r="AD177" s="172" t="str">
        <f t="shared" si="3"/>
        <v/>
      </c>
      <c r="AE177" s="172" t="str">
        <f t="shared" si="3"/>
        <v/>
      </c>
      <c r="AF177" s="172" t="str">
        <f t="shared" si="3"/>
        <v/>
      </c>
      <c r="AG177" s="172" t="str">
        <f t="shared" si="3"/>
        <v/>
      </c>
      <c r="AH177" s="188" t="str">
        <f t="shared" si="3"/>
        <v/>
      </c>
      <c r="AI177" s="162" t="str">
        <f t="shared" si="3"/>
        <v/>
      </c>
      <c r="AJ177" s="172" t="str">
        <f t="shared" si="3"/>
        <v/>
      </c>
      <c r="AK177" s="172" t="str">
        <f t="shared" si="3"/>
        <v/>
      </c>
      <c r="AL177" s="172" t="str">
        <f t="shared" si="3"/>
        <v/>
      </c>
      <c r="AM177" s="172" t="str">
        <f t="shared" si="3"/>
        <v/>
      </c>
      <c r="AN177" s="172" t="str">
        <f t="shared" si="3"/>
        <v/>
      </c>
      <c r="AO177" s="188" t="str">
        <f t="shared" si="3"/>
        <v/>
      </c>
      <c r="AP177" s="162" t="str">
        <f t="shared" si="3"/>
        <v/>
      </c>
      <c r="AQ177" s="172" t="str">
        <f t="shared" si="3"/>
        <v/>
      </c>
      <c r="AR177" s="172" t="str">
        <f t="shared" si="3"/>
        <v/>
      </c>
      <c r="AS177" s="172" t="str">
        <f t="shared" si="3"/>
        <v/>
      </c>
      <c r="AT177" s="172" t="str">
        <f t="shared" si="3"/>
        <v/>
      </c>
      <c r="AU177" s="172" t="str">
        <f t="shared" si="3"/>
        <v/>
      </c>
      <c r="AV177" s="188" t="str">
        <f t="shared" si="3"/>
        <v/>
      </c>
      <c r="AW177" s="162" t="str">
        <f t="shared" si="3"/>
        <v/>
      </c>
      <c r="AX177" s="172" t="str">
        <f t="shared" si="3"/>
        <v/>
      </c>
      <c r="AY177" s="172" t="str">
        <f t="shared" si="3"/>
        <v/>
      </c>
      <c r="AZ177" s="230">
        <f>IF($BC$3="４週",SUM(U177:AV177),IF($BC$3="暦月",SUM(U177:AY177),""))</f>
        <v>0</v>
      </c>
      <c r="BA177" s="243"/>
      <c r="BB177" s="255"/>
      <c r="BC177" s="261"/>
      <c r="BD177" s="261"/>
      <c r="BE177" s="261"/>
      <c r="BF177" s="261"/>
      <c r="BG177" s="261"/>
      <c r="BH177" s="281"/>
    </row>
    <row r="178" spans="2:60" s="4" customFormat="1" ht="20.25" customHeight="1">
      <c r="C178" s="35"/>
      <c r="D178" s="35"/>
      <c r="E178" s="35"/>
      <c r="F178" s="35"/>
      <c r="G178" s="35"/>
      <c r="BH178" s="282"/>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3:57">
      <c r="C232" s="36"/>
      <c r="D232" s="36"/>
      <c r="E232" s="36"/>
      <c r="F232" s="36"/>
      <c r="G232" s="36"/>
      <c r="H232" s="36"/>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row>
    <row r="233" spans="3:57">
      <c r="C233" s="36"/>
      <c r="D233" s="36"/>
      <c r="E233" s="36"/>
      <c r="F233" s="36"/>
      <c r="G233" s="36"/>
      <c r="H233" s="36"/>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row>
    <row r="234" spans="3:57">
      <c r="C234" s="37"/>
      <c r="D234" s="37"/>
      <c r="E234" s="37"/>
      <c r="F234" s="37"/>
      <c r="G234" s="37"/>
      <c r="H234" s="37"/>
      <c r="I234" s="36"/>
      <c r="J234" s="36"/>
    </row>
    <row r="235" spans="3:57">
      <c r="C235" s="37"/>
      <c r="D235" s="37"/>
      <c r="E235" s="37"/>
      <c r="F235" s="37"/>
      <c r="G235" s="37"/>
      <c r="H235" s="37"/>
      <c r="I235" s="36"/>
      <c r="J235" s="36"/>
    </row>
    <row r="236" spans="3:57">
      <c r="C236" s="36"/>
      <c r="D236" s="36"/>
      <c r="E236" s="36"/>
      <c r="F236" s="36"/>
      <c r="G236" s="36"/>
      <c r="H236" s="36"/>
    </row>
    <row r="237" spans="3:57">
      <c r="C237" s="36"/>
      <c r="D237" s="36"/>
      <c r="E237" s="36"/>
      <c r="F237" s="36"/>
      <c r="G237" s="36"/>
      <c r="H237" s="36"/>
    </row>
    <row r="238" spans="3:57">
      <c r="C238" s="36"/>
      <c r="D238" s="36"/>
      <c r="E238" s="36"/>
      <c r="F238" s="36"/>
      <c r="G238" s="36"/>
      <c r="H238" s="36"/>
    </row>
    <row r="239" spans="3:57">
      <c r="C239" s="36"/>
      <c r="D239" s="36"/>
      <c r="E239" s="36"/>
      <c r="F239" s="36"/>
      <c r="G239" s="36"/>
      <c r="H239" s="36"/>
    </row>
  </sheetData>
  <mergeCells count="592">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B175:T175"/>
    <mergeCell ref="AZ175:BA175"/>
    <mergeCell ref="B176:T176"/>
    <mergeCell ref="AZ176:BA176"/>
    <mergeCell ref="B177:T177"/>
    <mergeCell ref="AZ177:BA177"/>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4"/>
    <mergeCell ref="BB171:BH177"/>
  </mergeCells>
  <phoneticPr fontId="1"/>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20" fitToWidth="1" fitToHeight="1" orientation="portrait"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BM137"/>
  <sheetViews>
    <sheetView showGridLines="0" view="pageBreakPreview" zoomScaleNormal="55" zoomScaleSheetLayoutView="100" workbookViewId="0"/>
  </sheetViews>
  <sheetFormatPr defaultColWidth="4.5" defaultRowHeight="14.4"/>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220</v>
      </c>
      <c r="D1" s="18"/>
      <c r="E1" s="18"/>
      <c r="F1" s="18"/>
      <c r="G1" s="18"/>
      <c r="H1" s="18"/>
      <c r="K1" s="57" t="s">
        <v>5</v>
      </c>
      <c r="N1" s="18"/>
      <c r="O1" s="18"/>
      <c r="P1" s="18"/>
      <c r="Q1" s="18"/>
      <c r="R1" s="18"/>
      <c r="S1" s="18"/>
      <c r="T1" s="18"/>
      <c r="U1" s="18"/>
      <c r="AQ1" s="88" t="s">
        <v>21</v>
      </c>
      <c r="AR1" s="207" t="s">
        <v>186</v>
      </c>
      <c r="AS1" s="209"/>
      <c r="AT1" s="209"/>
      <c r="AU1" s="209"/>
      <c r="AV1" s="209"/>
      <c r="AW1" s="209"/>
      <c r="AX1" s="209"/>
      <c r="AY1" s="209"/>
      <c r="AZ1" s="209"/>
      <c r="BA1" s="209"/>
      <c r="BB1" s="209"/>
      <c r="BC1" s="209"/>
      <c r="BD1" s="209"/>
      <c r="BE1" s="209"/>
      <c r="BF1" s="209"/>
      <c r="BG1" s="209"/>
      <c r="BH1" s="88" t="s">
        <v>8</v>
      </c>
    </row>
    <row r="2" spans="2:65" s="3" customFormat="1" ht="20.25" customHeight="1">
      <c r="H2" s="57"/>
      <c r="K2" s="57"/>
      <c r="L2" s="57"/>
      <c r="N2" s="88"/>
      <c r="O2" s="88"/>
      <c r="P2" s="88"/>
      <c r="Q2" s="88"/>
      <c r="R2" s="88"/>
      <c r="S2" s="88"/>
      <c r="T2" s="88"/>
      <c r="U2" s="88"/>
      <c r="Z2" s="88" t="s">
        <v>41</v>
      </c>
      <c r="AA2" s="174">
        <v>6</v>
      </c>
      <c r="AB2" s="174"/>
      <c r="AC2" s="88" t="s">
        <v>38</v>
      </c>
      <c r="AD2" s="176">
        <f>IF(AA2=0,"",YEAR(DATE(2018+AA2,1,1)))</f>
        <v>2024</v>
      </c>
      <c r="AE2" s="176"/>
      <c r="AF2" s="199" t="s">
        <v>31</v>
      </c>
      <c r="AG2" s="199" t="s">
        <v>7</v>
      </c>
      <c r="AH2" s="174">
        <v>4</v>
      </c>
      <c r="AI2" s="174"/>
      <c r="AJ2" s="199" t="s">
        <v>47</v>
      </c>
      <c r="AQ2" s="88" t="s">
        <v>52</v>
      </c>
      <c r="AR2" s="174" t="s">
        <v>53</v>
      </c>
      <c r="AS2" s="174"/>
      <c r="AT2" s="174"/>
      <c r="AU2" s="174"/>
      <c r="AV2" s="174"/>
      <c r="AW2" s="174"/>
      <c r="AX2" s="174"/>
      <c r="AY2" s="174"/>
      <c r="AZ2" s="174"/>
      <c r="BA2" s="174"/>
      <c r="BB2" s="174"/>
      <c r="BC2" s="174"/>
      <c r="BD2" s="174"/>
      <c r="BE2" s="174"/>
      <c r="BF2" s="174"/>
      <c r="BG2" s="174"/>
      <c r="BH2" s="88" t="s">
        <v>8</v>
      </c>
      <c r="BI2" s="88"/>
      <c r="BJ2" s="88"/>
      <c r="BK2" s="88"/>
    </row>
    <row r="3" spans="2:65" s="3" customFormat="1" ht="20.25" customHeight="1">
      <c r="H3" s="57"/>
      <c r="K3" s="57"/>
      <c r="M3" s="88"/>
      <c r="N3" s="88"/>
      <c r="O3" s="88"/>
      <c r="P3" s="88"/>
      <c r="Q3" s="88"/>
      <c r="R3" s="88"/>
      <c r="S3" s="88"/>
      <c r="AA3" s="175"/>
      <c r="AB3" s="175"/>
      <c r="AC3" s="197"/>
      <c r="AD3" s="198"/>
      <c r="AE3" s="197"/>
      <c r="BB3" s="244" t="s">
        <v>40</v>
      </c>
      <c r="BC3" s="256" t="s">
        <v>94</v>
      </c>
      <c r="BD3" s="262"/>
      <c r="BE3" s="262"/>
      <c r="BF3" s="273"/>
      <c r="BG3" s="88"/>
    </row>
    <row r="4" spans="2:65" s="3" customFormat="1" ht="20.25" customHeight="1">
      <c r="H4" s="57"/>
      <c r="K4" s="57"/>
      <c r="M4" s="88"/>
      <c r="N4" s="88"/>
      <c r="O4" s="88"/>
      <c r="P4" s="88"/>
      <c r="Q4" s="88"/>
      <c r="R4" s="88"/>
      <c r="S4" s="88"/>
      <c r="AA4" s="175"/>
      <c r="AB4" s="175"/>
      <c r="AC4" s="197"/>
      <c r="AD4" s="198"/>
      <c r="AE4" s="197"/>
      <c r="BB4" s="244" t="s">
        <v>48</v>
      </c>
      <c r="BC4" s="256" t="s">
        <v>171</v>
      </c>
      <c r="BD4" s="262"/>
      <c r="BE4" s="262"/>
      <c r="BF4" s="273"/>
      <c r="BG4" s="88"/>
    </row>
    <row r="5" spans="2:65" s="3" customFormat="1" ht="5.0999999999999996" customHeight="1">
      <c r="H5" s="57"/>
      <c r="K5" s="57"/>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4"/>
      <c r="BG5" s="274"/>
    </row>
    <row r="6" spans="2:65" s="3" customFormat="1" ht="21" customHeight="1">
      <c r="B6" s="5"/>
      <c r="C6" s="19"/>
      <c r="D6" s="19"/>
      <c r="E6" s="19"/>
      <c r="F6" s="19"/>
      <c r="G6" s="19"/>
      <c r="H6" s="19"/>
      <c r="I6" s="58"/>
      <c r="J6" s="58"/>
      <c r="K6" s="58"/>
      <c r="L6" s="21"/>
      <c r="M6" s="58"/>
      <c r="N6" s="58"/>
      <c r="O6" s="58"/>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182</v>
      </c>
      <c r="AN6" s="2"/>
      <c r="AO6" s="2"/>
      <c r="AP6" s="2"/>
      <c r="AQ6" s="2"/>
      <c r="AR6" s="2"/>
      <c r="AS6" s="2"/>
      <c r="AU6" s="211"/>
      <c r="AV6" s="211"/>
      <c r="AW6" s="212"/>
      <c r="AX6" s="2"/>
      <c r="AY6" s="213">
        <v>40</v>
      </c>
      <c r="AZ6" s="218"/>
      <c r="BA6" s="212" t="s">
        <v>43</v>
      </c>
      <c r="BB6" s="2"/>
      <c r="BC6" s="213">
        <v>160</v>
      </c>
      <c r="BD6" s="218"/>
      <c r="BE6" s="212" t="s">
        <v>45</v>
      </c>
      <c r="BF6" s="2"/>
      <c r="BG6" s="274"/>
    </row>
    <row r="7" spans="2:65" s="3" customFormat="1" ht="5.0999999999999996" customHeight="1">
      <c r="B7" s="5"/>
      <c r="C7" s="20"/>
      <c r="D7" s="20"/>
      <c r="E7" s="20"/>
      <c r="F7" s="20"/>
      <c r="G7" s="20"/>
      <c r="H7" s="58"/>
      <c r="I7" s="58"/>
      <c r="J7" s="58"/>
      <c r="K7" s="58"/>
      <c r="L7" s="58"/>
      <c r="M7" s="58"/>
      <c r="N7" s="58"/>
      <c r="O7" s="58"/>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1"/>
      <c r="BG7" s="231"/>
      <c r="BH7" s="104"/>
    </row>
    <row r="8" spans="2:65" s="3" customFormat="1" ht="21" customHeight="1">
      <c r="B8" s="6"/>
      <c r="C8" s="21"/>
      <c r="D8" s="21"/>
      <c r="E8" s="21"/>
      <c r="F8" s="21"/>
      <c r="G8" s="21"/>
      <c r="H8" s="58"/>
      <c r="I8" s="58"/>
      <c r="J8" s="58"/>
      <c r="K8" s="58"/>
      <c r="L8" s="58"/>
      <c r="M8" s="58"/>
      <c r="N8" s="58"/>
      <c r="O8" s="58"/>
      <c r="P8" s="104"/>
      <c r="Q8" s="104"/>
      <c r="R8" s="104"/>
      <c r="S8" s="104"/>
      <c r="T8" s="104"/>
      <c r="U8" s="104"/>
      <c r="V8" s="104"/>
      <c r="W8" s="104"/>
      <c r="X8" s="104"/>
      <c r="Y8" s="104"/>
      <c r="Z8" s="104"/>
      <c r="AA8" s="104"/>
      <c r="AB8" s="104"/>
      <c r="AC8" s="104"/>
      <c r="AD8" s="104"/>
      <c r="AE8" s="104"/>
      <c r="AF8" s="104"/>
      <c r="AG8" s="104"/>
      <c r="AH8" s="203"/>
      <c r="AI8" s="203"/>
      <c r="AJ8" s="203"/>
      <c r="AK8" s="19"/>
      <c r="AL8" s="132"/>
      <c r="AM8" s="189"/>
      <c r="AN8" s="189"/>
      <c r="AO8" s="5"/>
      <c r="AP8" s="59"/>
      <c r="AQ8" s="59"/>
      <c r="AR8" s="59"/>
      <c r="AS8" s="210"/>
      <c r="AT8" s="210"/>
      <c r="AU8" s="202"/>
      <c r="AV8" s="59"/>
      <c r="AW8" s="59"/>
      <c r="AX8" s="21"/>
      <c r="AY8" s="202"/>
      <c r="AZ8" s="202" t="s">
        <v>50</v>
      </c>
      <c r="BA8" s="202"/>
      <c r="BB8" s="202"/>
      <c r="BC8" s="257">
        <f>DAY(EOMONTH(DATE(AD2,AH2,1),0))</f>
        <v>30</v>
      </c>
      <c r="BD8" s="263"/>
      <c r="BE8" s="202" t="s">
        <v>28</v>
      </c>
      <c r="BF8" s="202"/>
      <c r="BG8" s="202"/>
      <c r="BH8" s="104"/>
      <c r="BK8" s="88"/>
      <c r="BL8" s="88"/>
      <c r="BM8" s="88"/>
    </row>
    <row r="9" spans="2:65" s="3" customFormat="1" ht="5.0999999999999996" customHeight="1">
      <c r="B9" s="6"/>
      <c r="C9" s="22"/>
      <c r="D9" s="22"/>
      <c r="E9" s="22"/>
      <c r="F9" s="22"/>
      <c r="G9" s="22"/>
      <c r="H9" s="59"/>
      <c r="I9" s="59"/>
      <c r="J9" s="59"/>
      <c r="K9" s="59"/>
      <c r="L9" s="59"/>
      <c r="M9" s="59"/>
      <c r="N9" s="59"/>
      <c r="O9" s="59"/>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08"/>
      <c r="AS9" s="208"/>
      <c r="AT9" s="208"/>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59"/>
      <c r="I10" s="59"/>
      <c r="J10" s="59"/>
      <c r="K10" s="59"/>
      <c r="L10" s="59"/>
      <c r="M10" s="59"/>
      <c r="N10" s="59"/>
      <c r="O10" s="59"/>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t="s">
        <v>165</v>
      </c>
      <c r="AO10" s="202"/>
      <c r="AP10" s="121"/>
      <c r="AQ10" s="202"/>
      <c r="AR10" s="19"/>
      <c r="AS10" s="19"/>
      <c r="AT10" s="121"/>
      <c r="AU10" s="202"/>
      <c r="AV10" s="208"/>
      <c r="AW10" s="208"/>
      <c r="AX10" s="208"/>
      <c r="AY10" s="202"/>
      <c r="AZ10" s="202"/>
      <c r="BA10" s="231" t="s">
        <v>212</v>
      </c>
      <c r="BB10" s="202"/>
      <c r="BC10" s="213"/>
      <c r="BD10" s="218"/>
      <c r="BE10" s="212" t="s">
        <v>200</v>
      </c>
      <c r="BF10" s="202"/>
      <c r="BG10" s="202"/>
      <c r="BH10" s="104"/>
      <c r="BK10" s="88"/>
      <c r="BL10" s="88"/>
      <c r="BM10" s="88"/>
    </row>
    <row r="11" spans="2:65" s="3" customFormat="1" ht="5.0999999999999996" customHeight="1">
      <c r="B11" s="6"/>
      <c r="C11" s="22"/>
      <c r="D11" s="22"/>
      <c r="E11" s="22"/>
      <c r="F11" s="22"/>
      <c r="G11" s="22"/>
      <c r="H11" s="59"/>
      <c r="I11" s="59"/>
      <c r="J11" s="59"/>
      <c r="K11" s="59"/>
      <c r="L11" s="59"/>
      <c r="M11" s="59"/>
      <c r="N11" s="59"/>
      <c r="O11" s="59"/>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08"/>
      <c r="AS11" s="208"/>
      <c r="AT11" s="208"/>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58"/>
      <c r="S12" s="58"/>
      <c r="T12" s="132"/>
      <c r="U12" s="149"/>
      <c r="V12" s="149"/>
      <c r="W12" s="5"/>
      <c r="X12" s="173"/>
      <c r="Y12" s="104"/>
      <c r="Z12" s="104"/>
      <c r="AA12" s="20"/>
      <c r="AB12" s="189"/>
      <c r="AC12" s="5"/>
      <c r="AD12" s="20"/>
      <c r="AE12" s="20"/>
      <c r="AF12" s="20"/>
      <c r="AG12" s="200"/>
      <c r="AH12" s="203"/>
      <c r="AI12" s="203"/>
      <c r="AJ12" s="203"/>
      <c r="AK12" s="19"/>
      <c r="AL12" s="132"/>
      <c r="AM12" s="189"/>
      <c r="AN12" s="202"/>
      <c r="AO12" s="121"/>
      <c r="AP12" s="121"/>
      <c r="AQ12" s="121"/>
      <c r="AR12" s="121"/>
      <c r="AS12" s="5" t="s">
        <v>103</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19"/>
      <c r="AN13" s="19"/>
      <c r="AO13" s="20"/>
      <c r="AP13" s="5"/>
      <c r="AQ13" s="20"/>
      <c r="AR13" s="20"/>
      <c r="AS13" s="5" t="s">
        <v>119</v>
      </c>
      <c r="AT13" s="19"/>
      <c r="AU13" s="19"/>
      <c r="AV13" s="19"/>
      <c r="AW13" s="19"/>
      <c r="AX13" s="19"/>
      <c r="AY13" s="19"/>
      <c r="AZ13" s="19"/>
      <c r="BA13" s="19"/>
      <c r="BB13" s="245">
        <v>0.29166666666666669</v>
      </c>
      <c r="BC13" s="258"/>
      <c r="BD13" s="264"/>
      <c r="BE13" s="21" t="s">
        <v>14</v>
      </c>
      <c r="BF13" s="245">
        <v>0.83333333333333337</v>
      </c>
      <c r="BG13" s="258"/>
      <c r="BH13" s="264"/>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19"/>
      <c r="AN14" s="19"/>
      <c r="AO14" s="21"/>
      <c r="AP14" s="58"/>
      <c r="AQ14" s="58"/>
      <c r="AR14" s="58"/>
      <c r="AS14" s="5" t="s">
        <v>120</v>
      </c>
      <c r="AT14" s="19"/>
      <c r="AU14" s="19"/>
      <c r="AV14" s="19"/>
      <c r="AW14" s="19"/>
      <c r="AX14" s="19"/>
      <c r="AY14" s="19"/>
      <c r="AZ14" s="19"/>
      <c r="BA14" s="19"/>
      <c r="BB14" s="245">
        <v>0.83333333333333337</v>
      </c>
      <c r="BC14" s="258"/>
      <c r="BD14" s="264"/>
      <c r="BE14" s="21" t="s">
        <v>14</v>
      </c>
      <c r="BF14" s="245">
        <v>0.29166666666666669</v>
      </c>
      <c r="BG14" s="258"/>
      <c r="BH14" s="264"/>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3"/>
      <c r="BJ15" s="283"/>
      <c r="BK15" s="283"/>
    </row>
    <row r="16" spans="2:65" ht="21.6" customHeight="1">
      <c r="B16" s="8" t="s">
        <v>39</v>
      </c>
      <c r="C16" s="24" t="s">
        <v>116</v>
      </c>
      <c r="D16" s="38"/>
      <c r="E16" s="46"/>
      <c r="F16" s="46"/>
      <c r="G16" s="54"/>
      <c r="H16" s="60" t="s">
        <v>201</v>
      </c>
      <c r="I16" s="69" t="s">
        <v>202</v>
      </c>
      <c r="J16" s="38"/>
      <c r="K16" s="38"/>
      <c r="L16" s="46"/>
      <c r="M16" s="69" t="s">
        <v>203</v>
      </c>
      <c r="N16" s="38"/>
      <c r="O16" s="46"/>
      <c r="P16" s="69" t="s">
        <v>121</v>
      </c>
      <c r="Q16" s="38"/>
      <c r="R16" s="38"/>
      <c r="S16" s="38"/>
      <c r="T16" s="133"/>
      <c r="U16" s="150"/>
      <c r="V16" s="163"/>
      <c r="W16" s="163"/>
      <c r="X16" s="163"/>
      <c r="Y16" s="163"/>
      <c r="Z16" s="163"/>
      <c r="AA16" s="163"/>
      <c r="AB16" s="163"/>
      <c r="AC16" s="163"/>
      <c r="AD16" s="163"/>
      <c r="AE16" s="163"/>
      <c r="AF16" s="163"/>
      <c r="AG16" s="163"/>
      <c r="AH16" s="163"/>
      <c r="AI16" s="204" t="s">
        <v>174</v>
      </c>
      <c r="AJ16" s="163"/>
      <c r="AK16" s="163"/>
      <c r="AL16" s="163"/>
      <c r="AM16" s="163"/>
      <c r="AN16" s="163" t="s">
        <v>37</v>
      </c>
      <c r="AO16" s="163"/>
      <c r="AP16" s="205"/>
      <c r="AQ16" s="206"/>
      <c r="AR16" s="163" t="s">
        <v>8</v>
      </c>
      <c r="AS16" s="163"/>
      <c r="AT16" s="163"/>
      <c r="AU16" s="163"/>
      <c r="AV16" s="163"/>
      <c r="AW16" s="163"/>
      <c r="AX16" s="163"/>
      <c r="AY16" s="214"/>
      <c r="AZ16" s="219" t="str">
        <f>IF(BC3="計画","(11)1～4週目の勤務時間数合計","(11)1か月の勤務時間数　合計")</f>
        <v>(11)1か月の勤務時間数　合計</v>
      </c>
      <c r="BA16" s="232"/>
      <c r="BB16" s="246" t="s">
        <v>204</v>
      </c>
      <c r="BC16" s="232"/>
      <c r="BD16" s="24" t="s">
        <v>205</v>
      </c>
      <c r="BE16" s="38"/>
      <c r="BF16" s="38"/>
      <c r="BG16" s="38"/>
      <c r="BH16" s="133"/>
    </row>
    <row r="17" spans="2:60" ht="20.25" customHeight="1">
      <c r="B17" s="9"/>
      <c r="C17" s="25"/>
      <c r="D17" s="39"/>
      <c r="E17" s="47"/>
      <c r="F17" s="47"/>
      <c r="G17" s="55"/>
      <c r="H17" s="61"/>
      <c r="I17" s="70"/>
      <c r="J17" s="39"/>
      <c r="K17" s="39"/>
      <c r="L17" s="47"/>
      <c r="M17" s="70"/>
      <c r="N17" s="39"/>
      <c r="O17" s="47"/>
      <c r="P17" s="70"/>
      <c r="Q17" s="39"/>
      <c r="R17" s="39"/>
      <c r="S17" s="39"/>
      <c r="T17" s="134"/>
      <c r="U17" s="151" t="s">
        <v>13</v>
      </c>
      <c r="V17" s="151"/>
      <c r="W17" s="151"/>
      <c r="X17" s="151"/>
      <c r="Y17" s="151"/>
      <c r="Z17" s="151"/>
      <c r="AA17" s="177"/>
      <c r="AB17" s="190" t="s">
        <v>23</v>
      </c>
      <c r="AC17" s="151"/>
      <c r="AD17" s="151"/>
      <c r="AE17" s="151"/>
      <c r="AF17" s="151"/>
      <c r="AG17" s="151"/>
      <c r="AH17" s="177"/>
      <c r="AI17" s="190" t="s">
        <v>27</v>
      </c>
      <c r="AJ17" s="151"/>
      <c r="AK17" s="151"/>
      <c r="AL17" s="151"/>
      <c r="AM17" s="151"/>
      <c r="AN17" s="151"/>
      <c r="AO17" s="177"/>
      <c r="AP17" s="190" t="s">
        <v>2</v>
      </c>
      <c r="AQ17" s="151"/>
      <c r="AR17" s="151"/>
      <c r="AS17" s="151"/>
      <c r="AT17" s="151"/>
      <c r="AU17" s="151"/>
      <c r="AV17" s="177"/>
      <c r="AW17" s="190" t="s">
        <v>29</v>
      </c>
      <c r="AX17" s="151"/>
      <c r="AY17" s="151"/>
      <c r="AZ17" s="220"/>
      <c r="BA17" s="233"/>
      <c r="BB17" s="247"/>
      <c r="BC17" s="233"/>
      <c r="BD17" s="25"/>
      <c r="BE17" s="39"/>
      <c r="BF17" s="39"/>
      <c r="BG17" s="39"/>
      <c r="BH17" s="134"/>
    </row>
    <row r="18" spans="2:60" ht="20.25" customHeight="1">
      <c r="B18" s="9"/>
      <c r="C18" s="25"/>
      <c r="D18" s="39"/>
      <c r="E18" s="47"/>
      <c r="F18" s="47"/>
      <c r="G18" s="55"/>
      <c r="H18" s="61"/>
      <c r="I18" s="70"/>
      <c r="J18" s="39"/>
      <c r="K18" s="39"/>
      <c r="L18" s="47"/>
      <c r="M18" s="70"/>
      <c r="N18" s="39"/>
      <c r="O18" s="47"/>
      <c r="P18" s="70"/>
      <c r="Q18" s="39"/>
      <c r="R18" s="39"/>
      <c r="S18" s="39"/>
      <c r="T18" s="134"/>
      <c r="U18" s="152">
        <v>1</v>
      </c>
      <c r="V18" s="164">
        <v>2</v>
      </c>
      <c r="W18" s="164">
        <v>3</v>
      </c>
      <c r="X18" s="164">
        <v>4</v>
      </c>
      <c r="Y18" s="164">
        <v>5</v>
      </c>
      <c r="Z18" s="164">
        <v>6</v>
      </c>
      <c r="AA18" s="178">
        <v>7</v>
      </c>
      <c r="AB18" s="191">
        <v>8</v>
      </c>
      <c r="AC18" s="164">
        <v>9</v>
      </c>
      <c r="AD18" s="164">
        <v>10</v>
      </c>
      <c r="AE18" s="164">
        <v>11</v>
      </c>
      <c r="AF18" s="164">
        <v>12</v>
      </c>
      <c r="AG18" s="164">
        <v>13</v>
      </c>
      <c r="AH18" s="178">
        <v>14</v>
      </c>
      <c r="AI18" s="152">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0"/>
      <c r="BA18" s="233"/>
      <c r="BB18" s="247"/>
      <c r="BC18" s="233"/>
      <c r="BD18" s="25"/>
      <c r="BE18" s="39"/>
      <c r="BF18" s="39"/>
      <c r="BG18" s="39"/>
      <c r="BH18" s="134"/>
    </row>
    <row r="19" spans="2:60" ht="20.25" hidden="1" customHeight="1">
      <c r="B19" s="9"/>
      <c r="C19" s="25"/>
      <c r="D19" s="39"/>
      <c r="E19" s="47"/>
      <c r="F19" s="47"/>
      <c r="G19" s="55"/>
      <c r="H19" s="61"/>
      <c r="I19" s="70"/>
      <c r="J19" s="39"/>
      <c r="K19" s="39"/>
      <c r="L19" s="47"/>
      <c r="M19" s="70"/>
      <c r="N19" s="39"/>
      <c r="O19" s="47"/>
      <c r="P19" s="70"/>
      <c r="Q19" s="39"/>
      <c r="R19" s="39"/>
      <c r="S19" s="39"/>
      <c r="T19" s="134"/>
      <c r="U19" s="152">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0"/>
      <c r="BA19" s="233"/>
      <c r="BB19" s="247"/>
      <c r="BC19" s="233"/>
      <c r="BD19" s="25"/>
      <c r="BE19" s="39"/>
      <c r="BF19" s="39"/>
      <c r="BG19" s="39"/>
      <c r="BH19" s="134"/>
    </row>
    <row r="20" spans="2:60" ht="20.25" customHeight="1">
      <c r="B20" s="10"/>
      <c r="C20" s="26"/>
      <c r="D20" s="40"/>
      <c r="E20" s="48"/>
      <c r="F20" s="48"/>
      <c r="G20" s="56"/>
      <c r="H20" s="62"/>
      <c r="I20" s="71"/>
      <c r="J20" s="40"/>
      <c r="K20" s="40"/>
      <c r="L20" s="48"/>
      <c r="M20" s="71"/>
      <c r="N20" s="40"/>
      <c r="O20" s="48"/>
      <c r="P20" s="71"/>
      <c r="Q20" s="40"/>
      <c r="R20" s="40"/>
      <c r="S20" s="40"/>
      <c r="T20" s="135"/>
      <c r="U20" s="153"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1"/>
      <c r="BA20" s="234"/>
      <c r="BB20" s="248"/>
      <c r="BC20" s="234"/>
      <c r="BD20" s="26"/>
      <c r="BE20" s="40"/>
      <c r="BF20" s="40"/>
      <c r="BG20" s="40"/>
      <c r="BH20" s="135"/>
    </row>
    <row r="21" spans="2:60" ht="20.25" customHeight="1">
      <c r="B21" s="11"/>
      <c r="C21" s="27"/>
      <c r="D21" s="41"/>
      <c r="E21" s="49"/>
      <c r="F21" s="49"/>
      <c r="G21" s="83"/>
      <c r="H21" s="63"/>
      <c r="I21" s="72"/>
      <c r="J21" s="78"/>
      <c r="K21" s="78"/>
      <c r="L21" s="83"/>
      <c r="M21" s="89"/>
      <c r="N21" s="94"/>
      <c r="O21" s="99"/>
      <c r="P21" s="105" t="s">
        <v>33</v>
      </c>
      <c r="Q21" s="112"/>
      <c r="R21" s="112"/>
      <c r="S21" s="123"/>
      <c r="T21" s="136"/>
      <c r="U21" s="154"/>
      <c r="V21" s="154"/>
      <c r="W21" s="154"/>
      <c r="X21" s="154"/>
      <c r="Y21" s="154"/>
      <c r="Z21" s="154"/>
      <c r="AA21" s="180"/>
      <c r="AB21" s="193"/>
      <c r="AC21" s="154"/>
      <c r="AD21" s="154"/>
      <c r="AE21" s="154"/>
      <c r="AF21" s="154"/>
      <c r="AG21" s="154"/>
      <c r="AH21" s="180"/>
      <c r="AI21" s="193"/>
      <c r="AJ21" s="154"/>
      <c r="AK21" s="154"/>
      <c r="AL21" s="154"/>
      <c r="AM21" s="154"/>
      <c r="AN21" s="154"/>
      <c r="AO21" s="180"/>
      <c r="AP21" s="193"/>
      <c r="AQ21" s="154"/>
      <c r="AR21" s="154"/>
      <c r="AS21" s="154"/>
      <c r="AT21" s="154"/>
      <c r="AU21" s="154"/>
      <c r="AV21" s="180"/>
      <c r="AW21" s="193"/>
      <c r="AX21" s="154"/>
      <c r="AY21" s="154"/>
      <c r="AZ21" s="222"/>
      <c r="BA21" s="235"/>
      <c r="BB21" s="249"/>
      <c r="BC21" s="235"/>
      <c r="BD21" s="265"/>
      <c r="BE21" s="269"/>
      <c r="BF21" s="269"/>
      <c r="BG21" s="269"/>
      <c r="BH21" s="275"/>
    </row>
    <row r="22" spans="2:60" ht="20.25" customHeight="1">
      <c r="B22" s="12">
        <v>1</v>
      </c>
      <c r="C22" s="28"/>
      <c r="D22" s="42"/>
      <c r="E22" s="50"/>
      <c r="F22" s="50">
        <f>C21</f>
        <v>0</v>
      </c>
      <c r="G22" s="84"/>
      <c r="H22" s="64"/>
      <c r="I22" s="73"/>
      <c r="J22" s="79"/>
      <c r="K22" s="79"/>
      <c r="L22" s="84"/>
      <c r="M22" s="90"/>
      <c r="N22" s="95"/>
      <c r="O22" s="100"/>
      <c r="P22" s="106" t="s">
        <v>87</v>
      </c>
      <c r="Q22" s="113"/>
      <c r="R22" s="113"/>
      <c r="S22" s="124"/>
      <c r="T22" s="137"/>
      <c r="U22" s="155"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5"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5"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5"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5" t="str">
        <f>IF(AW21="","",VLOOKUP(AW21,'シフト記号表（勤務時間帯）'!$D$6:$X$47,21,FALSE))</f>
        <v/>
      </c>
      <c r="AX22" s="166" t="str">
        <f>IF(AX21="","",VLOOKUP(AX21,'シフト記号表（勤務時間帯）'!$D$6:$X$47,21,FALSE))</f>
        <v/>
      </c>
      <c r="AY22" s="166" t="str">
        <f>IF(AY21="","",VLOOKUP(AY21,'シフト記号表（勤務時間帯）'!$D$6:$X$47,21,FALSE))</f>
        <v/>
      </c>
      <c r="AZ22" s="223">
        <f>IF($BC$3="４週",SUM(U22:AV22),IF($BC$3="暦月",SUM(U22:AY22),""))</f>
        <v>0</v>
      </c>
      <c r="BA22" s="236"/>
      <c r="BB22" s="250">
        <f>IF($BC$3="４週",AZ22/4,IF($BC$3="暦月",(AZ22/($BC$8/7)),""))</f>
        <v>0</v>
      </c>
      <c r="BC22" s="236"/>
      <c r="BD22" s="266"/>
      <c r="BE22" s="270"/>
      <c r="BF22" s="270"/>
      <c r="BG22" s="270"/>
      <c r="BH22" s="276"/>
    </row>
    <row r="23" spans="2:60" ht="20.25" customHeight="1">
      <c r="B23" s="13"/>
      <c r="C23" s="29"/>
      <c r="D23" s="43"/>
      <c r="E23" s="51"/>
      <c r="F23" s="51"/>
      <c r="G23" s="85">
        <f>C21</f>
        <v>0</v>
      </c>
      <c r="H23" s="65"/>
      <c r="I23" s="74"/>
      <c r="J23" s="80"/>
      <c r="K23" s="80"/>
      <c r="L23" s="85"/>
      <c r="M23" s="91"/>
      <c r="N23" s="96"/>
      <c r="O23" s="101"/>
      <c r="P23" s="107" t="s">
        <v>88</v>
      </c>
      <c r="Q23" s="114"/>
      <c r="R23" s="114"/>
      <c r="S23" s="125"/>
      <c r="T23" s="138"/>
      <c r="U23" s="156"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6"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6"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6"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6" t="str">
        <f>IF(AW21="","",VLOOKUP(AW21,'シフト記号表（勤務時間帯）'!$D$6:$Z$47,23,FALSE))</f>
        <v/>
      </c>
      <c r="AX23" s="167" t="str">
        <f>IF(AX21="","",VLOOKUP(AX21,'シフト記号表（勤務時間帯）'!$D$6:$Z$47,23,FALSE))</f>
        <v/>
      </c>
      <c r="AY23" s="167" t="str">
        <f>IF(AY21="","",VLOOKUP(AY21,'シフト記号表（勤務時間帯）'!$D$6:$Z$47,23,FALSE))</f>
        <v/>
      </c>
      <c r="AZ23" s="224">
        <f>IF($BC$3="４週",SUM(U23:AV23),IF($BC$3="暦月",SUM(U23:AY23),""))</f>
        <v>0</v>
      </c>
      <c r="BA23" s="237"/>
      <c r="BB23" s="251">
        <f>IF($BC$3="４週",AZ23/4,IF($BC$3="暦月",(AZ23/($BC$8/7)),""))</f>
        <v>0</v>
      </c>
      <c r="BC23" s="237"/>
      <c r="BD23" s="267"/>
      <c r="BE23" s="271"/>
      <c r="BF23" s="271"/>
      <c r="BG23" s="271"/>
      <c r="BH23" s="277"/>
    </row>
    <row r="24" spans="2:60" ht="20.25" customHeight="1">
      <c r="B24" s="14"/>
      <c r="C24" s="30"/>
      <c r="D24" s="44"/>
      <c r="E24" s="52"/>
      <c r="F24" s="52"/>
      <c r="G24" s="86"/>
      <c r="H24" s="66"/>
      <c r="I24" s="75"/>
      <c r="J24" s="81"/>
      <c r="K24" s="81"/>
      <c r="L24" s="86"/>
      <c r="M24" s="92"/>
      <c r="N24" s="97"/>
      <c r="O24" s="102"/>
      <c r="P24" s="108" t="s">
        <v>33</v>
      </c>
      <c r="Q24" s="115"/>
      <c r="R24" s="115"/>
      <c r="S24" s="126"/>
      <c r="T24" s="139"/>
      <c r="U24" s="157"/>
      <c r="V24" s="168"/>
      <c r="W24" s="168"/>
      <c r="X24" s="168"/>
      <c r="Y24" s="168"/>
      <c r="Z24" s="168"/>
      <c r="AA24" s="183"/>
      <c r="AB24" s="157"/>
      <c r="AC24" s="168"/>
      <c r="AD24" s="168"/>
      <c r="AE24" s="168"/>
      <c r="AF24" s="168"/>
      <c r="AG24" s="168"/>
      <c r="AH24" s="183"/>
      <c r="AI24" s="157"/>
      <c r="AJ24" s="168"/>
      <c r="AK24" s="168"/>
      <c r="AL24" s="168"/>
      <c r="AM24" s="168"/>
      <c r="AN24" s="168"/>
      <c r="AO24" s="183"/>
      <c r="AP24" s="157"/>
      <c r="AQ24" s="168"/>
      <c r="AR24" s="168"/>
      <c r="AS24" s="168"/>
      <c r="AT24" s="168"/>
      <c r="AU24" s="168"/>
      <c r="AV24" s="183"/>
      <c r="AW24" s="157"/>
      <c r="AX24" s="168"/>
      <c r="AY24" s="168"/>
      <c r="AZ24" s="225"/>
      <c r="BA24" s="238"/>
      <c r="BB24" s="252"/>
      <c r="BC24" s="238"/>
      <c r="BD24" s="268"/>
      <c r="BE24" s="272"/>
      <c r="BF24" s="272"/>
      <c r="BG24" s="272"/>
      <c r="BH24" s="278"/>
    </row>
    <row r="25" spans="2:60" ht="20.25" customHeight="1">
      <c r="B25" s="12">
        <f>B22+1</f>
        <v>2</v>
      </c>
      <c r="C25" s="28"/>
      <c r="D25" s="42"/>
      <c r="E25" s="50"/>
      <c r="F25" s="50">
        <f>C24</f>
        <v>0</v>
      </c>
      <c r="G25" s="84"/>
      <c r="H25" s="64"/>
      <c r="I25" s="73"/>
      <c r="J25" s="79"/>
      <c r="K25" s="79"/>
      <c r="L25" s="84"/>
      <c r="M25" s="90"/>
      <c r="N25" s="95"/>
      <c r="O25" s="100"/>
      <c r="P25" s="106" t="s">
        <v>87</v>
      </c>
      <c r="Q25" s="113"/>
      <c r="R25" s="113"/>
      <c r="S25" s="124"/>
      <c r="T25" s="137"/>
      <c r="U25" s="155"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5"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5"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5"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5" t="str">
        <f>IF(AW24="","",VLOOKUP(AW24,'シフト記号表（勤務時間帯）'!$D$6:$X$47,21,FALSE))</f>
        <v/>
      </c>
      <c r="AX25" s="166" t="str">
        <f>IF(AX24="","",VLOOKUP(AX24,'シフト記号表（勤務時間帯）'!$D$6:$X$47,21,FALSE))</f>
        <v/>
      </c>
      <c r="AY25" s="166" t="str">
        <f>IF(AY24="","",VLOOKUP(AY24,'シフト記号表（勤務時間帯）'!$D$6:$X$47,21,FALSE))</f>
        <v/>
      </c>
      <c r="AZ25" s="223">
        <f>IF($BC$3="４週",SUM(U25:AV25),IF($BC$3="暦月",SUM(U25:AY25),""))</f>
        <v>0</v>
      </c>
      <c r="BA25" s="236"/>
      <c r="BB25" s="250">
        <f>IF($BC$3="４週",AZ25/4,IF($BC$3="暦月",(AZ25/($BC$8/7)),""))</f>
        <v>0</v>
      </c>
      <c r="BC25" s="236"/>
      <c r="BD25" s="266"/>
      <c r="BE25" s="270"/>
      <c r="BF25" s="270"/>
      <c r="BG25" s="270"/>
      <c r="BH25" s="276"/>
    </row>
    <row r="26" spans="2:60" ht="20.25" customHeight="1">
      <c r="B26" s="13"/>
      <c r="C26" s="29"/>
      <c r="D26" s="43"/>
      <c r="E26" s="51"/>
      <c r="F26" s="51"/>
      <c r="G26" s="85">
        <f>C24</f>
        <v>0</v>
      </c>
      <c r="H26" s="65"/>
      <c r="I26" s="74"/>
      <c r="J26" s="80"/>
      <c r="K26" s="80"/>
      <c r="L26" s="85"/>
      <c r="M26" s="91"/>
      <c r="N26" s="96"/>
      <c r="O26" s="101"/>
      <c r="P26" s="107" t="s">
        <v>88</v>
      </c>
      <c r="Q26" s="114"/>
      <c r="R26" s="114"/>
      <c r="S26" s="125"/>
      <c r="T26" s="138"/>
      <c r="U26" s="156"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6"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6"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6"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6" t="str">
        <f>IF(AW24="","",VLOOKUP(AW24,'シフト記号表（勤務時間帯）'!$D$6:$Z$47,23,FALSE))</f>
        <v/>
      </c>
      <c r="AX26" s="167" t="str">
        <f>IF(AX24="","",VLOOKUP(AX24,'シフト記号表（勤務時間帯）'!$D$6:$Z$47,23,FALSE))</f>
        <v/>
      </c>
      <c r="AY26" s="167" t="str">
        <f>IF(AY24="","",VLOOKUP(AY24,'シフト記号表（勤務時間帯）'!$D$6:$Z$47,23,FALSE))</f>
        <v/>
      </c>
      <c r="AZ26" s="224">
        <f>IF($BC$3="４週",SUM(U26:AV26),IF($BC$3="暦月",SUM(U26:AY26),""))</f>
        <v>0</v>
      </c>
      <c r="BA26" s="237"/>
      <c r="BB26" s="251">
        <f>IF($BC$3="４週",AZ26/4,IF($BC$3="暦月",(AZ26/($BC$8/7)),""))</f>
        <v>0</v>
      </c>
      <c r="BC26" s="237"/>
      <c r="BD26" s="267"/>
      <c r="BE26" s="271"/>
      <c r="BF26" s="271"/>
      <c r="BG26" s="271"/>
      <c r="BH26" s="277"/>
    </row>
    <row r="27" spans="2:60" ht="20.25" customHeight="1">
      <c r="B27" s="14"/>
      <c r="C27" s="30"/>
      <c r="D27" s="44"/>
      <c r="E27" s="52"/>
      <c r="F27" s="50"/>
      <c r="G27" s="84"/>
      <c r="H27" s="67"/>
      <c r="I27" s="75"/>
      <c r="J27" s="81"/>
      <c r="K27" s="81"/>
      <c r="L27" s="86"/>
      <c r="M27" s="92"/>
      <c r="N27" s="97"/>
      <c r="O27" s="102"/>
      <c r="P27" s="108" t="s">
        <v>33</v>
      </c>
      <c r="Q27" s="115"/>
      <c r="R27" s="115"/>
      <c r="S27" s="126"/>
      <c r="T27" s="139"/>
      <c r="U27" s="157"/>
      <c r="V27" s="168"/>
      <c r="W27" s="168"/>
      <c r="X27" s="168"/>
      <c r="Y27" s="168"/>
      <c r="Z27" s="168"/>
      <c r="AA27" s="183"/>
      <c r="AB27" s="157"/>
      <c r="AC27" s="168"/>
      <c r="AD27" s="168"/>
      <c r="AE27" s="168"/>
      <c r="AF27" s="168"/>
      <c r="AG27" s="168"/>
      <c r="AH27" s="183"/>
      <c r="AI27" s="157"/>
      <c r="AJ27" s="168"/>
      <c r="AK27" s="168"/>
      <c r="AL27" s="168"/>
      <c r="AM27" s="168"/>
      <c r="AN27" s="168"/>
      <c r="AO27" s="183"/>
      <c r="AP27" s="157"/>
      <c r="AQ27" s="168"/>
      <c r="AR27" s="168"/>
      <c r="AS27" s="168"/>
      <c r="AT27" s="168"/>
      <c r="AU27" s="168"/>
      <c r="AV27" s="183"/>
      <c r="AW27" s="157"/>
      <c r="AX27" s="168"/>
      <c r="AY27" s="168"/>
      <c r="AZ27" s="225"/>
      <c r="BA27" s="238"/>
      <c r="BB27" s="252"/>
      <c r="BC27" s="238"/>
      <c r="BD27" s="268"/>
      <c r="BE27" s="272"/>
      <c r="BF27" s="272"/>
      <c r="BG27" s="272"/>
      <c r="BH27" s="278"/>
    </row>
    <row r="28" spans="2:60" ht="20.25" customHeight="1">
      <c r="B28" s="12">
        <f>B25+1</f>
        <v>3</v>
      </c>
      <c r="C28" s="28"/>
      <c r="D28" s="42"/>
      <c r="E28" s="50"/>
      <c r="F28" s="50">
        <f>C27</f>
        <v>0</v>
      </c>
      <c r="G28" s="84"/>
      <c r="H28" s="64"/>
      <c r="I28" s="73"/>
      <c r="J28" s="79"/>
      <c r="K28" s="79"/>
      <c r="L28" s="84"/>
      <c r="M28" s="90"/>
      <c r="N28" s="95"/>
      <c r="O28" s="100"/>
      <c r="P28" s="106" t="s">
        <v>87</v>
      </c>
      <c r="Q28" s="113"/>
      <c r="R28" s="113"/>
      <c r="S28" s="124"/>
      <c r="T28" s="137"/>
      <c r="U28" s="155"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5"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5"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5"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5" t="str">
        <f>IF(AW27="","",VLOOKUP(AW27,'シフト記号表（勤務時間帯）'!$D$6:$X$47,21,FALSE))</f>
        <v/>
      </c>
      <c r="AX28" s="166" t="str">
        <f>IF(AX27="","",VLOOKUP(AX27,'シフト記号表（勤務時間帯）'!$D$6:$X$47,21,FALSE))</f>
        <v/>
      </c>
      <c r="AY28" s="166" t="str">
        <f>IF(AY27="","",VLOOKUP(AY27,'シフト記号表（勤務時間帯）'!$D$6:$X$47,21,FALSE))</f>
        <v/>
      </c>
      <c r="AZ28" s="223">
        <f>IF($BC$3="４週",SUM(U28:AV28),IF($BC$3="暦月",SUM(U28:AY28),""))</f>
        <v>0</v>
      </c>
      <c r="BA28" s="236"/>
      <c r="BB28" s="250">
        <f>IF($BC$3="４週",AZ28/4,IF($BC$3="暦月",(AZ28/($BC$8/7)),""))</f>
        <v>0</v>
      </c>
      <c r="BC28" s="236"/>
      <c r="BD28" s="266"/>
      <c r="BE28" s="270"/>
      <c r="BF28" s="270"/>
      <c r="BG28" s="270"/>
      <c r="BH28" s="276"/>
    </row>
    <row r="29" spans="2:60" ht="20.25" customHeight="1">
      <c r="B29" s="13"/>
      <c r="C29" s="29"/>
      <c r="D29" s="43"/>
      <c r="E29" s="51"/>
      <c r="F29" s="51"/>
      <c r="G29" s="85">
        <f>C27</f>
        <v>0</v>
      </c>
      <c r="H29" s="65"/>
      <c r="I29" s="74"/>
      <c r="J29" s="80"/>
      <c r="K29" s="80"/>
      <c r="L29" s="85"/>
      <c r="M29" s="91"/>
      <c r="N29" s="96"/>
      <c r="O29" s="101"/>
      <c r="P29" s="107" t="s">
        <v>88</v>
      </c>
      <c r="Q29" s="116"/>
      <c r="R29" s="116"/>
      <c r="S29" s="127"/>
      <c r="T29" s="140"/>
      <c r="U29" s="156"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6"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6"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6"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6" t="str">
        <f>IF(AW27="","",VLOOKUP(AW27,'シフト記号表（勤務時間帯）'!$D$6:$Z$47,23,FALSE))</f>
        <v/>
      </c>
      <c r="AX29" s="167" t="str">
        <f>IF(AX27="","",VLOOKUP(AX27,'シフト記号表（勤務時間帯）'!$D$6:$Z$47,23,FALSE))</f>
        <v/>
      </c>
      <c r="AY29" s="167" t="str">
        <f>IF(AY27="","",VLOOKUP(AY27,'シフト記号表（勤務時間帯）'!$D$6:$Z$47,23,FALSE))</f>
        <v/>
      </c>
      <c r="AZ29" s="224">
        <f>IF($BC$3="４週",SUM(U29:AV29),IF($BC$3="暦月",SUM(U29:AY29),""))</f>
        <v>0</v>
      </c>
      <c r="BA29" s="237"/>
      <c r="BB29" s="251">
        <f>IF($BC$3="４週",AZ29/4,IF($BC$3="暦月",(AZ29/($BC$8/7)),""))</f>
        <v>0</v>
      </c>
      <c r="BC29" s="237"/>
      <c r="BD29" s="267"/>
      <c r="BE29" s="271"/>
      <c r="BF29" s="271"/>
      <c r="BG29" s="271"/>
      <c r="BH29" s="277"/>
    </row>
    <row r="30" spans="2:60" ht="20.25" customHeight="1">
      <c r="B30" s="14"/>
      <c r="C30" s="30"/>
      <c r="D30" s="44"/>
      <c r="E30" s="52"/>
      <c r="F30" s="50"/>
      <c r="G30" s="84"/>
      <c r="H30" s="67"/>
      <c r="I30" s="75"/>
      <c r="J30" s="81"/>
      <c r="K30" s="81"/>
      <c r="L30" s="86"/>
      <c r="M30" s="92"/>
      <c r="N30" s="97"/>
      <c r="O30" s="102"/>
      <c r="P30" s="108" t="s">
        <v>33</v>
      </c>
      <c r="Q30" s="115"/>
      <c r="R30" s="115"/>
      <c r="S30" s="126"/>
      <c r="T30" s="139"/>
      <c r="U30" s="157"/>
      <c r="V30" s="168"/>
      <c r="W30" s="168"/>
      <c r="X30" s="168"/>
      <c r="Y30" s="168"/>
      <c r="Z30" s="168"/>
      <c r="AA30" s="183"/>
      <c r="AB30" s="157"/>
      <c r="AC30" s="168"/>
      <c r="AD30" s="168"/>
      <c r="AE30" s="168"/>
      <c r="AF30" s="168"/>
      <c r="AG30" s="168"/>
      <c r="AH30" s="183"/>
      <c r="AI30" s="157"/>
      <c r="AJ30" s="168"/>
      <c r="AK30" s="168"/>
      <c r="AL30" s="168"/>
      <c r="AM30" s="168"/>
      <c r="AN30" s="168"/>
      <c r="AO30" s="183"/>
      <c r="AP30" s="157"/>
      <c r="AQ30" s="168"/>
      <c r="AR30" s="168"/>
      <c r="AS30" s="168"/>
      <c r="AT30" s="168"/>
      <c r="AU30" s="168"/>
      <c r="AV30" s="183"/>
      <c r="AW30" s="157"/>
      <c r="AX30" s="168"/>
      <c r="AY30" s="168"/>
      <c r="AZ30" s="225"/>
      <c r="BA30" s="238"/>
      <c r="BB30" s="252"/>
      <c r="BC30" s="238"/>
      <c r="BD30" s="268"/>
      <c r="BE30" s="272"/>
      <c r="BF30" s="272"/>
      <c r="BG30" s="272"/>
      <c r="BH30" s="278"/>
    </row>
    <row r="31" spans="2:60" ht="20.25" customHeight="1">
      <c r="B31" s="12">
        <f>B28+1</f>
        <v>4</v>
      </c>
      <c r="C31" s="28"/>
      <c r="D31" s="42"/>
      <c r="E31" s="50"/>
      <c r="F31" s="50">
        <f>C30</f>
        <v>0</v>
      </c>
      <c r="G31" s="84"/>
      <c r="H31" s="64"/>
      <c r="I31" s="73"/>
      <c r="J31" s="79"/>
      <c r="K31" s="79"/>
      <c r="L31" s="84"/>
      <c r="M31" s="90"/>
      <c r="N31" s="95"/>
      <c r="O31" s="100"/>
      <c r="P31" s="106" t="s">
        <v>87</v>
      </c>
      <c r="Q31" s="113"/>
      <c r="R31" s="113"/>
      <c r="S31" s="124"/>
      <c r="T31" s="137"/>
      <c r="U31" s="155"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5"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5"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5"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5" t="str">
        <f>IF(AW30="","",VLOOKUP(AW30,'シフト記号表（勤務時間帯）'!$D$6:$X$47,21,FALSE))</f>
        <v/>
      </c>
      <c r="AX31" s="166" t="str">
        <f>IF(AX30="","",VLOOKUP(AX30,'シフト記号表（勤務時間帯）'!$D$6:$X$47,21,FALSE))</f>
        <v/>
      </c>
      <c r="AY31" s="166" t="str">
        <f>IF(AY30="","",VLOOKUP(AY30,'シフト記号表（勤務時間帯）'!$D$6:$X$47,21,FALSE))</f>
        <v/>
      </c>
      <c r="AZ31" s="223">
        <f>IF($BC$3="４週",SUM(U31:AV31),IF($BC$3="暦月",SUM(U31:AY31),""))</f>
        <v>0</v>
      </c>
      <c r="BA31" s="236"/>
      <c r="BB31" s="250">
        <f>IF($BC$3="４週",AZ31/4,IF($BC$3="暦月",(AZ31/($BC$8/7)),""))</f>
        <v>0</v>
      </c>
      <c r="BC31" s="236"/>
      <c r="BD31" s="266"/>
      <c r="BE31" s="270"/>
      <c r="BF31" s="270"/>
      <c r="BG31" s="270"/>
      <c r="BH31" s="276"/>
    </row>
    <row r="32" spans="2:60" ht="20.25" customHeight="1">
      <c r="B32" s="13"/>
      <c r="C32" s="29"/>
      <c r="D32" s="43"/>
      <c r="E32" s="51"/>
      <c r="F32" s="51"/>
      <c r="G32" s="85">
        <f>C30</f>
        <v>0</v>
      </c>
      <c r="H32" s="65"/>
      <c r="I32" s="74"/>
      <c r="J32" s="80"/>
      <c r="K32" s="80"/>
      <c r="L32" s="85"/>
      <c r="M32" s="91"/>
      <c r="N32" s="96"/>
      <c r="O32" s="101"/>
      <c r="P32" s="107" t="s">
        <v>88</v>
      </c>
      <c r="Q32" s="117"/>
      <c r="R32" s="117"/>
      <c r="S32" s="125"/>
      <c r="T32" s="138"/>
      <c r="U32" s="156"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6"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6"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6"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6" t="str">
        <f>IF(AW30="","",VLOOKUP(AW30,'シフト記号表（勤務時間帯）'!$D$6:$Z$47,23,FALSE))</f>
        <v/>
      </c>
      <c r="AX32" s="167" t="str">
        <f>IF(AX30="","",VLOOKUP(AX30,'シフト記号表（勤務時間帯）'!$D$6:$Z$47,23,FALSE))</f>
        <v/>
      </c>
      <c r="AY32" s="167" t="str">
        <f>IF(AY30="","",VLOOKUP(AY30,'シフト記号表（勤務時間帯）'!$D$6:$Z$47,23,FALSE))</f>
        <v/>
      </c>
      <c r="AZ32" s="224">
        <f>IF($BC$3="４週",SUM(U32:AV32),IF($BC$3="暦月",SUM(U32:AY32),""))</f>
        <v>0</v>
      </c>
      <c r="BA32" s="237"/>
      <c r="BB32" s="251">
        <f>IF($BC$3="４週",AZ32/4,IF($BC$3="暦月",(AZ32/($BC$8/7)),""))</f>
        <v>0</v>
      </c>
      <c r="BC32" s="237"/>
      <c r="BD32" s="267"/>
      <c r="BE32" s="271"/>
      <c r="BF32" s="271"/>
      <c r="BG32" s="271"/>
      <c r="BH32" s="277"/>
    </row>
    <row r="33" spans="2:60" ht="20.25" customHeight="1">
      <c r="B33" s="14"/>
      <c r="C33" s="30"/>
      <c r="D33" s="44"/>
      <c r="E33" s="52"/>
      <c r="F33" s="50"/>
      <c r="G33" s="84"/>
      <c r="H33" s="67"/>
      <c r="I33" s="75"/>
      <c r="J33" s="81"/>
      <c r="K33" s="81"/>
      <c r="L33" s="86"/>
      <c r="M33" s="92"/>
      <c r="N33" s="97"/>
      <c r="O33" s="102"/>
      <c r="P33" s="108" t="s">
        <v>33</v>
      </c>
      <c r="Q33" s="115"/>
      <c r="R33" s="115"/>
      <c r="S33" s="126"/>
      <c r="T33" s="139"/>
      <c r="U33" s="157"/>
      <c r="V33" s="168"/>
      <c r="W33" s="168"/>
      <c r="X33" s="168"/>
      <c r="Y33" s="168"/>
      <c r="Z33" s="168"/>
      <c r="AA33" s="183"/>
      <c r="AB33" s="157"/>
      <c r="AC33" s="168"/>
      <c r="AD33" s="168"/>
      <c r="AE33" s="168"/>
      <c r="AF33" s="168"/>
      <c r="AG33" s="168"/>
      <c r="AH33" s="183"/>
      <c r="AI33" s="157"/>
      <c r="AJ33" s="168"/>
      <c r="AK33" s="168"/>
      <c r="AL33" s="168"/>
      <c r="AM33" s="168"/>
      <c r="AN33" s="168"/>
      <c r="AO33" s="183"/>
      <c r="AP33" s="157"/>
      <c r="AQ33" s="168"/>
      <c r="AR33" s="168"/>
      <c r="AS33" s="168"/>
      <c r="AT33" s="168"/>
      <c r="AU33" s="168"/>
      <c r="AV33" s="183"/>
      <c r="AW33" s="157"/>
      <c r="AX33" s="168"/>
      <c r="AY33" s="168"/>
      <c r="AZ33" s="225"/>
      <c r="BA33" s="238"/>
      <c r="BB33" s="252"/>
      <c r="BC33" s="238"/>
      <c r="BD33" s="268"/>
      <c r="BE33" s="272"/>
      <c r="BF33" s="272"/>
      <c r="BG33" s="272"/>
      <c r="BH33" s="278"/>
    </row>
    <row r="34" spans="2:60" ht="20.25" customHeight="1">
      <c r="B34" s="12">
        <f>B31+1</f>
        <v>5</v>
      </c>
      <c r="C34" s="28"/>
      <c r="D34" s="42"/>
      <c r="E34" s="50"/>
      <c r="F34" s="50">
        <f>C33</f>
        <v>0</v>
      </c>
      <c r="G34" s="84"/>
      <c r="H34" s="64"/>
      <c r="I34" s="73"/>
      <c r="J34" s="79"/>
      <c r="K34" s="79"/>
      <c r="L34" s="84"/>
      <c r="M34" s="90"/>
      <c r="N34" s="95"/>
      <c r="O34" s="100"/>
      <c r="P34" s="106" t="s">
        <v>87</v>
      </c>
      <c r="Q34" s="113"/>
      <c r="R34" s="113"/>
      <c r="S34" s="124"/>
      <c r="T34" s="137"/>
      <c r="U34" s="155"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5"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5"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5"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5" t="str">
        <f>IF(AW33="","",VLOOKUP(AW33,'シフト記号表（勤務時間帯）'!$D$6:$X$47,21,FALSE))</f>
        <v/>
      </c>
      <c r="AX34" s="166" t="str">
        <f>IF(AX33="","",VLOOKUP(AX33,'シフト記号表（勤務時間帯）'!$D$6:$X$47,21,FALSE))</f>
        <v/>
      </c>
      <c r="AY34" s="166" t="str">
        <f>IF(AY33="","",VLOOKUP(AY33,'シフト記号表（勤務時間帯）'!$D$6:$X$47,21,FALSE))</f>
        <v/>
      </c>
      <c r="AZ34" s="223">
        <f>IF($BC$3="４週",SUM(U34:AV34),IF($BC$3="暦月",SUM(U34:AY34),""))</f>
        <v>0</v>
      </c>
      <c r="BA34" s="236"/>
      <c r="BB34" s="250">
        <f>IF($BC$3="４週",AZ34/4,IF($BC$3="暦月",(AZ34/($BC$8/7)),""))</f>
        <v>0</v>
      </c>
      <c r="BC34" s="236"/>
      <c r="BD34" s="266"/>
      <c r="BE34" s="270"/>
      <c r="BF34" s="270"/>
      <c r="BG34" s="270"/>
      <c r="BH34" s="276"/>
    </row>
    <row r="35" spans="2:60" ht="20.25" customHeight="1">
      <c r="B35" s="13"/>
      <c r="C35" s="29"/>
      <c r="D35" s="43"/>
      <c r="E35" s="51"/>
      <c r="F35" s="51"/>
      <c r="G35" s="85">
        <f>C33</f>
        <v>0</v>
      </c>
      <c r="H35" s="65"/>
      <c r="I35" s="74"/>
      <c r="J35" s="80"/>
      <c r="K35" s="80"/>
      <c r="L35" s="85"/>
      <c r="M35" s="91"/>
      <c r="N35" s="96"/>
      <c r="O35" s="101"/>
      <c r="P35" s="107" t="s">
        <v>88</v>
      </c>
      <c r="Q35" s="114"/>
      <c r="R35" s="114"/>
      <c r="S35" s="128"/>
      <c r="T35" s="141"/>
      <c r="U35" s="156"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6"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6"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6"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6" t="str">
        <f>IF(AW33="","",VLOOKUP(AW33,'シフト記号表（勤務時間帯）'!$D$6:$Z$47,23,FALSE))</f>
        <v/>
      </c>
      <c r="AX35" s="167" t="str">
        <f>IF(AX33="","",VLOOKUP(AX33,'シフト記号表（勤務時間帯）'!$D$6:$Z$47,23,FALSE))</f>
        <v/>
      </c>
      <c r="AY35" s="167" t="str">
        <f>IF(AY33="","",VLOOKUP(AY33,'シフト記号表（勤務時間帯）'!$D$6:$Z$47,23,FALSE))</f>
        <v/>
      </c>
      <c r="AZ35" s="224">
        <f>IF($BC$3="４週",SUM(U35:AV35),IF($BC$3="暦月",SUM(U35:AY35),""))</f>
        <v>0</v>
      </c>
      <c r="BA35" s="237"/>
      <c r="BB35" s="251">
        <f>IF($BC$3="４週",AZ35/4,IF($BC$3="暦月",(AZ35/($BC$8/7)),""))</f>
        <v>0</v>
      </c>
      <c r="BC35" s="237"/>
      <c r="BD35" s="267"/>
      <c r="BE35" s="271"/>
      <c r="BF35" s="271"/>
      <c r="BG35" s="271"/>
      <c r="BH35" s="277"/>
    </row>
    <row r="36" spans="2:60" ht="20.25" customHeight="1">
      <c r="B36" s="14"/>
      <c r="C36" s="30"/>
      <c r="D36" s="44"/>
      <c r="E36" s="52"/>
      <c r="F36" s="50"/>
      <c r="G36" s="84"/>
      <c r="H36" s="67"/>
      <c r="I36" s="75"/>
      <c r="J36" s="81"/>
      <c r="K36" s="81"/>
      <c r="L36" s="86"/>
      <c r="M36" s="92"/>
      <c r="N36" s="97"/>
      <c r="O36" s="102"/>
      <c r="P36" s="108" t="s">
        <v>33</v>
      </c>
      <c r="Q36" s="116"/>
      <c r="R36" s="116"/>
      <c r="S36" s="127"/>
      <c r="T36" s="142"/>
      <c r="U36" s="157"/>
      <c r="V36" s="168"/>
      <c r="W36" s="168"/>
      <c r="X36" s="168"/>
      <c r="Y36" s="168"/>
      <c r="Z36" s="168"/>
      <c r="AA36" s="183"/>
      <c r="AB36" s="157"/>
      <c r="AC36" s="168"/>
      <c r="AD36" s="168"/>
      <c r="AE36" s="168"/>
      <c r="AF36" s="168"/>
      <c r="AG36" s="168"/>
      <c r="AH36" s="183"/>
      <c r="AI36" s="157"/>
      <c r="AJ36" s="168"/>
      <c r="AK36" s="168"/>
      <c r="AL36" s="168"/>
      <c r="AM36" s="168"/>
      <c r="AN36" s="168"/>
      <c r="AO36" s="183"/>
      <c r="AP36" s="157"/>
      <c r="AQ36" s="168"/>
      <c r="AR36" s="168"/>
      <c r="AS36" s="168"/>
      <c r="AT36" s="168"/>
      <c r="AU36" s="168"/>
      <c r="AV36" s="183"/>
      <c r="AW36" s="157"/>
      <c r="AX36" s="168"/>
      <c r="AY36" s="168"/>
      <c r="AZ36" s="225"/>
      <c r="BA36" s="238"/>
      <c r="BB36" s="252"/>
      <c r="BC36" s="238"/>
      <c r="BD36" s="268"/>
      <c r="BE36" s="272"/>
      <c r="BF36" s="272"/>
      <c r="BG36" s="272"/>
      <c r="BH36" s="278"/>
    </row>
    <row r="37" spans="2:60" ht="20.25" customHeight="1">
      <c r="B37" s="12">
        <f>B34+1</f>
        <v>6</v>
      </c>
      <c r="C37" s="28"/>
      <c r="D37" s="42"/>
      <c r="E37" s="50"/>
      <c r="F37" s="50">
        <f>C36</f>
        <v>0</v>
      </c>
      <c r="G37" s="84"/>
      <c r="H37" s="64"/>
      <c r="I37" s="73"/>
      <c r="J37" s="79"/>
      <c r="K37" s="79"/>
      <c r="L37" s="84"/>
      <c r="M37" s="90"/>
      <c r="N37" s="95"/>
      <c r="O37" s="100"/>
      <c r="P37" s="106" t="s">
        <v>87</v>
      </c>
      <c r="Q37" s="113"/>
      <c r="R37" s="113"/>
      <c r="S37" s="124"/>
      <c r="T37" s="137"/>
      <c r="U37" s="155"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5"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5"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5"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5" t="str">
        <f>IF(AW36="","",VLOOKUP(AW36,'シフト記号表（勤務時間帯）'!$D$6:$X$47,21,FALSE))</f>
        <v/>
      </c>
      <c r="AX37" s="166" t="str">
        <f>IF(AX36="","",VLOOKUP(AX36,'シフト記号表（勤務時間帯）'!$D$6:$X$47,21,FALSE))</f>
        <v/>
      </c>
      <c r="AY37" s="166" t="str">
        <f>IF(AY36="","",VLOOKUP(AY36,'シフト記号表（勤務時間帯）'!$D$6:$X$47,21,FALSE))</f>
        <v/>
      </c>
      <c r="AZ37" s="223">
        <f>IF($BC$3="４週",SUM(U37:AV37),IF($BC$3="暦月",SUM(U37:AY37),""))</f>
        <v>0</v>
      </c>
      <c r="BA37" s="236"/>
      <c r="BB37" s="250">
        <f>IF($BC$3="４週",AZ37/4,IF($BC$3="暦月",(AZ37/($BC$8/7)),""))</f>
        <v>0</v>
      </c>
      <c r="BC37" s="236"/>
      <c r="BD37" s="266"/>
      <c r="BE37" s="270"/>
      <c r="BF37" s="270"/>
      <c r="BG37" s="270"/>
      <c r="BH37" s="276"/>
    </row>
    <row r="38" spans="2:60" ht="20.25" customHeight="1">
      <c r="B38" s="13"/>
      <c r="C38" s="29"/>
      <c r="D38" s="43"/>
      <c r="E38" s="51"/>
      <c r="F38" s="51"/>
      <c r="G38" s="85">
        <f>C36</f>
        <v>0</v>
      </c>
      <c r="H38" s="65"/>
      <c r="I38" s="74"/>
      <c r="J38" s="80"/>
      <c r="K38" s="80"/>
      <c r="L38" s="85"/>
      <c r="M38" s="91"/>
      <c r="N38" s="96"/>
      <c r="O38" s="101"/>
      <c r="P38" s="107" t="s">
        <v>88</v>
      </c>
      <c r="Q38" s="117"/>
      <c r="R38" s="117"/>
      <c r="S38" s="125"/>
      <c r="T38" s="138"/>
      <c r="U38" s="156"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6"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6"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6"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6" t="str">
        <f>IF(AW36="","",VLOOKUP(AW36,'シフト記号表（勤務時間帯）'!$D$6:$Z$47,23,FALSE))</f>
        <v/>
      </c>
      <c r="AX38" s="167" t="str">
        <f>IF(AX36="","",VLOOKUP(AX36,'シフト記号表（勤務時間帯）'!$D$6:$Z$47,23,FALSE))</f>
        <v/>
      </c>
      <c r="AY38" s="167" t="str">
        <f>IF(AY36="","",VLOOKUP(AY36,'シフト記号表（勤務時間帯）'!$D$6:$Z$47,23,FALSE))</f>
        <v/>
      </c>
      <c r="AZ38" s="224">
        <f>IF($BC$3="４週",SUM(U38:AV38),IF($BC$3="暦月",SUM(U38:AY38),""))</f>
        <v>0</v>
      </c>
      <c r="BA38" s="237"/>
      <c r="BB38" s="251">
        <f>IF($BC$3="４週",AZ38/4,IF($BC$3="暦月",(AZ38/($BC$8/7)),""))</f>
        <v>0</v>
      </c>
      <c r="BC38" s="237"/>
      <c r="BD38" s="267"/>
      <c r="BE38" s="271"/>
      <c r="BF38" s="271"/>
      <c r="BG38" s="271"/>
      <c r="BH38" s="277"/>
    </row>
    <row r="39" spans="2:60" ht="20.25" customHeight="1">
      <c r="B39" s="14"/>
      <c r="C39" s="30"/>
      <c r="D39" s="44"/>
      <c r="E39" s="52"/>
      <c r="F39" s="50"/>
      <c r="G39" s="84"/>
      <c r="H39" s="67"/>
      <c r="I39" s="75"/>
      <c r="J39" s="81"/>
      <c r="K39" s="81"/>
      <c r="L39" s="86"/>
      <c r="M39" s="92"/>
      <c r="N39" s="97"/>
      <c r="O39" s="102"/>
      <c r="P39" s="108" t="s">
        <v>33</v>
      </c>
      <c r="Q39" s="115"/>
      <c r="R39" s="115"/>
      <c r="S39" s="126"/>
      <c r="T39" s="139"/>
      <c r="U39" s="157"/>
      <c r="V39" s="168"/>
      <c r="W39" s="168"/>
      <c r="X39" s="168"/>
      <c r="Y39" s="168"/>
      <c r="Z39" s="168"/>
      <c r="AA39" s="183"/>
      <c r="AB39" s="157"/>
      <c r="AC39" s="168"/>
      <c r="AD39" s="168"/>
      <c r="AE39" s="168"/>
      <c r="AF39" s="168"/>
      <c r="AG39" s="168"/>
      <c r="AH39" s="183"/>
      <c r="AI39" s="157"/>
      <c r="AJ39" s="168"/>
      <c r="AK39" s="168"/>
      <c r="AL39" s="168"/>
      <c r="AM39" s="168"/>
      <c r="AN39" s="168"/>
      <c r="AO39" s="183"/>
      <c r="AP39" s="157"/>
      <c r="AQ39" s="168"/>
      <c r="AR39" s="168"/>
      <c r="AS39" s="168"/>
      <c r="AT39" s="168"/>
      <c r="AU39" s="168"/>
      <c r="AV39" s="183"/>
      <c r="AW39" s="157"/>
      <c r="AX39" s="168"/>
      <c r="AY39" s="168"/>
      <c r="AZ39" s="225"/>
      <c r="BA39" s="238"/>
      <c r="BB39" s="252"/>
      <c r="BC39" s="238"/>
      <c r="BD39" s="268"/>
      <c r="BE39" s="272"/>
      <c r="BF39" s="272"/>
      <c r="BG39" s="272"/>
      <c r="BH39" s="278"/>
    </row>
    <row r="40" spans="2:60" ht="20.25" customHeight="1">
      <c r="B40" s="12">
        <f>B37+1</f>
        <v>7</v>
      </c>
      <c r="C40" s="28"/>
      <c r="D40" s="42"/>
      <c r="E40" s="50"/>
      <c r="F40" s="50">
        <f>C39</f>
        <v>0</v>
      </c>
      <c r="G40" s="84"/>
      <c r="H40" s="64"/>
      <c r="I40" s="73"/>
      <c r="J40" s="79"/>
      <c r="K40" s="79"/>
      <c r="L40" s="84"/>
      <c r="M40" s="90"/>
      <c r="N40" s="95"/>
      <c r="O40" s="100"/>
      <c r="P40" s="106" t="s">
        <v>87</v>
      </c>
      <c r="Q40" s="113"/>
      <c r="R40" s="113"/>
      <c r="S40" s="124"/>
      <c r="T40" s="137"/>
      <c r="U40" s="155"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5"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5"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5"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5" t="str">
        <f>IF(AW39="","",VLOOKUP(AW39,'シフト記号表（勤務時間帯）'!$D$6:$X$47,21,FALSE))</f>
        <v/>
      </c>
      <c r="AX40" s="166" t="str">
        <f>IF(AX39="","",VLOOKUP(AX39,'シフト記号表（勤務時間帯）'!$D$6:$X$47,21,FALSE))</f>
        <v/>
      </c>
      <c r="AY40" s="166" t="str">
        <f>IF(AY39="","",VLOOKUP(AY39,'シフト記号表（勤務時間帯）'!$D$6:$X$47,21,FALSE))</f>
        <v/>
      </c>
      <c r="AZ40" s="223">
        <f>IF($BC$3="４週",SUM(U40:AV40),IF($BC$3="暦月",SUM(U40:AY40),""))</f>
        <v>0</v>
      </c>
      <c r="BA40" s="236"/>
      <c r="BB40" s="250">
        <f>IF($BC$3="４週",AZ40/4,IF($BC$3="暦月",(AZ40/($BC$8/7)),""))</f>
        <v>0</v>
      </c>
      <c r="BC40" s="236"/>
      <c r="BD40" s="266"/>
      <c r="BE40" s="270"/>
      <c r="BF40" s="270"/>
      <c r="BG40" s="270"/>
      <c r="BH40" s="276"/>
    </row>
    <row r="41" spans="2:60" ht="20.25" customHeight="1">
      <c r="B41" s="13"/>
      <c r="C41" s="29"/>
      <c r="D41" s="43"/>
      <c r="E41" s="51"/>
      <c r="F41" s="51"/>
      <c r="G41" s="85">
        <f>C39</f>
        <v>0</v>
      </c>
      <c r="H41" s="65"/>
      <c r="I41" s="74"/>
      <c r="J41" s="80"/>
      <c r="K41" s="80"/>
      <c r="L41" s="85"/>
      <c r="M41" s="91"/>
      <c r="N41" s="96"/>
      <c r="O41" s="101"/>
      <c r="P41" s="107" t="s">
        <v>88</v>
      </c>
      <c r="Q41" s="116"/>
      <c r="R41" s="116"/>
      <c r="S41" s="127"/>
      <c r="T41" s="140"/>
      <c r="U41" s="156"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6"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6"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6"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6" t="str">
        <f>IF(AW39="","",VLOOKUP(AW39,'シフト記号表（勤務時間帯）'!$D$6:$Z$47,23,FALSE))</f>
        <v/>
      </c>
      <c r="AX41" s="167" t="str">
        <f>IF(AX39="","",VLOOKUP(AX39,'シフト記号表（勤務時間帯）'!$D$6:$Z$47,23,FALSE))</f>
        <v/>
      </c>
      <c r="AY41" s="167" t="str">
        <f>IF(AY39="","",VLOOKUP(AY39,'シフト記号表（勤務時間帯）'!$D$6:$Z$47,23,FALSE))</f>
        <v/>
      </c>
      <c r="AZ41" s="224">
        <f>IF($BC$3="４週",SUM(U41:AV41),IF($BC$3="暦月",SUM(U41:AY41),""))</f>
        <v>0</v>
      </c>
      <c r="BA41" s="237"/>
      <c r="BB41" s="251">
        <f>IF($BC$3="４週",AZ41/4,IF($BC$3="暦月",(AZ41/($BC$8/7)),""))</f>
        <v>0</v>
      </c>
      <c r="BC41" s="237"/>
      <c r="BD41" s="267"/>
      <c r="BE41" s="271"/>
      <c r="BF41" s="271"/>
      <c r="BG41" s="271"/>
      <c r="BH41" s="277"/>
    </row>
    <row r="42" spans="2:60" ht="20.25" customHeight="1">
      <c r="B42" s="14"/>
      <c r="C42" s="30"/>
      <c r="D42" s="44"/>
      <c r="E42" s="52"/>
      <c r="F42" s="50"/>
      <c r="G42" s="84"/>
      <c r="H42" s="67"/>
      <c r="I42" s="75"/>
      <c r="J42" s="81"/>
      <c r="K42" s="81"/>
      <c r="L42" s="86"/>
      <c r="M42" s="92"/>
      <c r="N42" s="97"/>
      <c r="O42" s="102"/>
      <c r="P42" s="108" t="s">
        <v>33</v>
      </c>
      <c r="Q42" s="115"/>
      <c r="R42" s="115"/>
      <c r="S42" s="126"/>
      <c r="T42" s="139"/>
      <c r="U42" s="157"/>
      <c r="V42" s="168"/>
      <c r="W42" s="168"/>
      <c r="X42" s="168"/>
      <c r="Y42" s="168"/>
      <c r="Z42" s="168"/>
      <c r="AA42" s="183"/>
      <c r="AB42" s="157"/>
      <c r="AC42" s="168"/>
      <c r="AD42" s="168"/>
      <c r="AE42" s="168"/>
      <c r="AF42" s="168"/>
      <c r="AG42" s="168"/>
      <c r="AH42" s="183"/>
      <c r="AI42" s="157"/>
      <c r="AJ42" s="168"/>
      <c r="AK42" s="168"/>
      <c r="AL42" s="168"/>
      <c r="AM42" s="168"/>
      <c r="AN42" s="168"/>
      <c r="AO42" s="183"/>
      <c r="AP42" s="157"/>
      <c r="AQ42" s="168"/>
      <c r="AR42" s="168"/>
      <c r="AS42" s="168"/>
      <c r="AT42" s="168"/>
      <c r="AU42" s="168"/>
      <c r="AV42" s="183"/>
      <c r="AW42" s="157"/>
      <c r="AX42" s="168"/>
      <c r="AY42" s="168"/>
      <c r="AZ42" s="225"/>
      <c r="BA42" s="238"/>
      <c r="BB42" s="252"/>
      <c r="BC42" s="238"/>
      <c r="BD42" s="268"/>
      <c r="BE42" s="272"/>
      <c r="BF42" s="272"/>
      <c r="BG42" s="272"/>
      <c r="BH42" s="278"/>
    </row>
    <row r="43" spans="2:60" ht="20.25" customHeight="1">
      <c r="B43" s="12">
        <f>B40+1</f>
        <v>8</v>
      </c>
      <c r="C43" s="28"/>
      <c r="D43" s="42"/>
      <c r="E43" s="50"/>
      <c r="F43" s="50">
        <f>C42</f>
        <v>0</v>
      </c>
      <c r="G43" s="84"/>
      <c r="H43" s="64"/>
      <c r="I43" s="73"/>
      <c r="J43" s="79"/>
      <c r="K43" s="79"/>
      <c r="L43" s="84"/>
      <c r="M43" s="90"/>
      <c r="N43" s="95"/>
      <c r="O43" s="100"/>
      <c r="P43" s="106" t="s">
        <v>87</v>
      </c>
      <c r="Q43" s="113"/>
      <c r="R43" s="113"/>
      <c r="S43" s="124"/>
      <c r="T43" s="137"/>
      <c r="U43" s="155"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5"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5"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5"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5" t="str">
        <f>IF(AW42="","",VLOOKUP(AW42,'シフト記号表（勤務時間帯）'!$D$6:$X$47,21,FALSE))</f>
        <v/>
      </c>
      <c r="AX43" s="166" t="str">
        <f>IF(AX42="","",VLOOKUP(AX42,'シフト記号表（勤務時間帯）'!$D$6:$X$47,21,FALSE))</f>
        <v/>
      </c>
      <c r="AY43" s="166" t="str">
        <f>IF(AY42="","",VLOOKUP(AY42,'シフト記号表（勤務時間帯）'!$D$6:$X$47,21,FALSE))</f>
        <v/>
      </c>
      <c r="AZ43" s="223">
        <f>IF($BC$3="４週",SUM(U43:AV43),IF($BC$3="暦月",SUM(U43:AY43),""))</f>
        <v>0</v>
      </c>
      <c r="BA43" s="236"/>
      <c r="BB43" s="250">
        <f>IF($BC$3="４週",AZ43/4,IF($BC$3="暦月",(AZ43/($BC$8/7)),""))</f>
        <v>0</v>
      </c>
      <c r="BC43" s="236"/>
      <c r="BD43" s="266"/>
      <c r="BE43" s="270"/>
      <c r="BF43" s="270"/>
      <c r="BG43" s="270"/>
      <c r="BH43" s="276"/>
    </row>
    <row r="44" spans="2:60" ht="20.25" customHeight="1">
      <c r="B44" s="13"/>
      <c r="C44" s="29"/>
      <c r="D44" s="43"/>
      <c r="E44" s="51"/>
      <c r="F44" s="51"/>
      <c r="G44" s="85">
        <f>C42</f>
        <v>0</v>
      </c>
      <c r="H44" s="65"/>
      <c r="I44" s="74"/>
      <c r="J44" s="80"/>
      <c r="K44" s="80"/>
      <c r="L44" s="85"/>
      <c r="M44" s="91"/>
      <c r="N44" s="96"/>
      <c r="O44" s="101"/>
      <c r="P44" s="107" t="s">
        <v>88</v>
      </c>
      <c r="Q44" s="117"/>
      <c r="R44" s="117"/>
      <c r="S44" s="125"/>
      <c r="T44" s="138"/>
      <c r="U44" s="156"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6"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6"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6"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6" t="str">
        <f>IF(AW42="","",VLOOKUP(AW42,'シフト記号表（勤務時間帯）'!$D$6:$Z$47,23,FALSE))</f>
        <v/>
      </c>
      <c r="AX44" s="167" t="str">
        <f>IF(AX42="","",VLOOKUP(AX42,'シフト記号表（勤務時間帯）'!$D$6:$Z$47,23,FALSE))</f>
        <v/>
      </c>
      <c r="AY44" s="167" t="str">
        <f>IF(AY42="","",VLOOKUP(AY42,'シフト記号表（勤務時間帯）'!$D$6:$Z$47,23,FALSE))</f>
        <v/>
      </c>
      <c r="AZ44" s="224">
        <f>IF($BC$3="４週",SUM(U44:AV44),IF($BC$3="暦月",SUM(U44:AY44),""))</f>
        <v>0</v>
      </c>
      <c r="BA44" s="237"/>
      <c r="BB44" s="251">
        <f>IF($BC$3="４週",AZ44/4,IF($BC$3="暦月",(AZ44/($BC$8/7)),""))</f>
        <v>0</v>
      </c>
      <c r="BC44" s="237"/>
      <c r="BD44" s="267"/>
      <c r="BE44" s="271"/>
      <c r="BF44" s="271"/>
      <c r="BG44" s="271"/>
      <c r="BH44" s="277"/>
    </row>
    <row r="45" spans="2:60" ht="20.25" customHeight="1">
      <c r="B45" s="14"/>
      <c r="C45" s="30"/>
      <c r="D45" s="44"/>
      <c r="E45" s="52"/>
      <c r="F45" s="50"/>
      <c r="G45" s="84"/>
      <c r="H45" s="67"/>
      <c r="I45" s="75"/>
      <c r="J45" s="81"/>
      <c r="K45" s="81"/>
      <c r="L45" s="86"/>
      <c r="M45" s="92"/>
      <c r="N45" s="97"/>
      <c r="O45" s="102"/>
      <c r="P45" s="108" t="s">
        <v>33</v>
      </c>
      <c r="Q45" s="115"/>
      <c r="R45" s="115"/>
      <c r="S45" s="126"/>
      <c r="T45" s="139"/>
      <c r="U45" s="157"/>
      <c r="V45" s="168"/>
      <c r="W45" s="168"/>
      <c r="X45" s="168"/>
      <c r="Y45" s="168"/>
      <c r="Z45" s="168"/>
      <c r="AA45" s="183"/>
      <c r="AB45" s="157"/>
      <c r="AC45" s="168"/>
      <c r="AD45" s="168"/>
      <c r="AE45" s="168"/>
      <c r="AF45" s="168"/>
      <c r="AG45" s="168"/>
      <c r="AH45" s="183"/>
      <c r="AI45" s="157"/>
      <c r="AJ45" s="168"/>
      <c r="AK45" s="168"/>
      <c r="AL45" s="168"/>
      <c r="AM45" s="168"/>
      <c r="AN45" s="168"/>
      <c r="AO45" s="183"/>
      <c r="AP45" s="157"/>
      <c r="AQ45" s="168"/>
      <c r="AR45" s="168"/>
      <c r="AS45" s="168"/>
      <c r="AT45" s="168"/>
      <c r="AU45" s="168"/>
      <c r="AV45" s="183"/>
      <c r="AW45" s="157"/>
      <c r="AX45" s="168"/>
      <c r="AY45" s="168"/>
      <c r="AZ45" s="225"/>
      <c r="BA45" s="238"/>
      <c r="BB45" s="252"/>
      <c r="BC45" s="238"/>
      <c r="BD45" s="268"/>
      <c r="BE45" s="272"/>
      <c r="BF45" s="272"/>
      <c r="BG45" s="272"/>
      <c r="BH45" s="278"/>
    </row>
    <row r="46" spans="2:60" ht="20.25" customHeight="1">
      <c r="B46" s="12">
        <f>B43+1</f>
        <v>9</v>
      </c>
      <c r="C46" s="28"/>
      <c r="D46" s="42"/>
      <c r="E46" s="50"/>
      <c r="F46" s="50">
        <f>C45</f>
        <v>0</v>
      </c>
      <c r="G46" s="84"/>
      <c r="H46" s="64"/>
      <c r="I46" s="73"/>
      <c r="J46" s="79"/>
      <c r="K46" s="79"/>
      <c r="L46" s="84"/>
      <c r="M46" s="90"/>
      <c r="N46" s="95"/>
      <c r="O46" s="100"/>
      <c r="P46" s="106" t="s">
        <v>87</v>
      </c>
      <c r="Q46" s="113"/>
      <c r="R46" s="113"/>
      <c r="S46" s="124"/>
      <c r="T46" s="137"/>
      <c r="U46" s="155"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5"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5"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5"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5" t="str">
        <f>IF(AW45="","",VLOOKUP(AW45,'シフト記号表（勤務時間帯）'!$D$6:$X$47,21,FALSE))</f>
        <v/>
      </c>
      <c r="AX46" s="166" t="str">
        <f>IF(AX45="","",VLOOKUP(AX45,'シフト記号表（勤務時間帯）'!$D$6:$X$47,21,FALSE))</f>
        <v/>
      </c>
      <c r="AY46" s="166" t="str">
        <f>IF(AY45="","",VLOOKUP(AY45,'シフト記号表（勤務時間帯）'!$D$6:$X$47,21,FALSE))</f>
        <v/>
      </c>
      <c r="AZ46" s="223">
        <f>IF($BC$3="４週",SUM(U46:AV46),IF($BC$3="暦月",SUM(U46:AY46),""))</f>
        <v>0</v>
      </c>
      <c r="BA46" s="236"/>
      <c r="BB46" s="250">
        <f>IF($BC$3="４週",AZ46/4,IF($BC$3="暦月",(AZ46/($BC$8/7)),""))</f>
        <v>0</v>
      </c>
      <c r="BC46" s="236"/>
      <c r="BD46" s="266"/>
      <c r="BE46" s="270"/>
      <c r="BF46" s="270"/>
      <c r="BG46" s="270"/>
      <c r="BH46" s="276"/>
    </row>
    <row r="47" spans="2:60" ht="20.25" customHeight="1">
      <c r="B47" s="13"/>
      <c r="C47" s="29"/>
      <c r="D47" s="43"/>
      <c r="E47" s="51"/>
      <c r="F47" s="51"/>
      <c r="G47" s="85">
        <f>C45</f>
        <v>0</v>
      </c>
      <c r="H47" s="65"/>
      <c r="I47" s="74"/>
      <c r="J47" s="80"/>
      <c r="K47" s="80"/>
      <c r="L47" s="85"/>
      <c r="M47" s="91"/>
      <c r="N47" s="96"/>
      <c r="O47" s="101"/>
      <c r="P47" s="107" t="s">
        <v>88</v>
      </c>
      <c r="Q47" s="114"/>
      <c r="R47" s="114"/>
      <c r="S47" s="128"/>
      <c r="T47" s="141"/>
      <c r="U47" s="156"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6"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6"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6"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6" t="str">
        <f>IF(AW45="","",VLOOKUP(AW45,'シフト記号表（勤務時間帯）'!$D$6:$Z$47,23,FALSE))</f>
        <v/>
      </c>
      <c r="AX47" s="167" t="str">
        <f>IF(AX45="","",VLOOKUP(AX45,'シフト記号表（勤務時間帯）'!$D$6:$Z$47,23,FALSE))</f>
        <v/>
      </c>
      <c r="AY47" s="167" t="str">
        <f>IF(AY45="","",VLOOKUP(AY45,'シフト記号表（勤務時間帯）'!$D$6:$Z$47,23,FALSE))</f>
        <v/>
      </c>
      <c r="AZ47" s="224">
        <f>IF($BC$3="４週",SUM(U47:AV47),IF($BC$3="暦月",SUM(U47:AY47),""))</f>
        <v>0</v>
      </c>
      <c r="BA47" s="237"/>
      <c r="BB47" s="251">
        <f>IF($BC$3="４週",AZ47/4,IF($BC$3="暦月",(AZ47/($BC$8/7)),""))</f>
        <v>0</v>
      </c>
      <c r="BC47" s="237"/>
      <c r="BD47" s="267"/>
      <c r="BE47" s="271"/>
      <c r="BF47" s="271"/>
      <c r="BG47" s="271"/>
      <c r="BH47" s="277"/>
    </row>
    <row r="48" spans="2:60" ht="20.25" customHeight="1">
      <c r="B48" s="14"/>
      <c r="C48" s="30"/>
      <c r="D48" s="44"/>
      <c r="E48" s="52"/>
      <c r="F48" s="50"/>
      <c r="G48" s="84"/>
      <c r="H48" s="67"/>
      <c r="I48" s="75"/>
      <c r="J48" s="81"/>
      <c r="K48" s="81"/>
      <c r="L48" s="86"/>
      <c r="M48" s="92"/>
      <c r="N48" s="97"/>
      <c r="O48" s="102"/>
      <c r="P48" s="108" t="s">
        <v>33</v>
      </c>
      <c r="Q48" s="116"/>
      <c r="R48" s="116"/>
      <c r="S48" s="127"/>
      <c r="T48" s="142"/>
      <c r="U48" s="157"/>
      <c r="V48" s="168"/>
      <c r="W48" s="168"/>
      <c r="X48" s="168"/>
      <c r="Y48" s="168"/>
      <c r="Z48" s="168"/>
      <c r="AA48" s="183"/>
      <c r="AB48" s="157"/>
      <c r="AC48" s="168"/>
      <c r="AD48" s="168"/>
      <c r="AE48" s="168"/>
      <c r="AF48" s="168"/>
      <c r="AG48" s="168"/>
      <c r="AH48" s="183"/>
      <c r="AI48" s="157"/>
      <c r="AJ48" s="168"/>
      <c r="AK48" s="168"/>
      <c r="AL48" s="168"/>
      <c r="AM48" s="168"/>
      <c r="AN48" s="168"/>
      <c r="AO48" s="183"/>
      <c r="AP48" s="157"/>
      <c r="AQ48" s="168"/>
      <c r="AR48" s="168"/>
      <c r="AS48" s="168"/>
      <c r="AT48" s="168"/>
      <c r="AU48" s="168"/>
      <c r="AV48" s="183"/>
      <c r="AW48" s="157"/>
      <c r="AX48" s="168"/>
      <c r="AY48" s="168"/>
      <c r="AZ48" s="225"/>
      <c r="BA48" s="238"/>
      <c r="BB48" s="252"/>
      <c r="BC48" s="238"/>
      <c r="BD48" s="268"/>
      <c r="BE48" s="272"/>
      <c r="BF48" s="272"/>
      <c r="BG48" s="272"/>
      <c r="BH48" s="278"/>
    </row>
    <row r="49" spans="2:60" ht="20.25" customHeight="1">
      <c r="B49" s="12">
        <f>B46+1</f>
        <v>10</v>
      </c>
      <c r="C49" s="28"/>
      <c r="D49" s="42"/>
      <c r="E49" s="50"/>
      <c r="F49" s="50">
        <f>C48</f>
        <v>0</v>
      </c>
      <c r="G49" s="84"/>
      <c r="H49" s="64"/>
      <c r="I49" s="73"/>
      <c r="J49" s="79"/>
      <c r="K49" s="79"/>
      <c r="L49" s="84"/>
      <c r="M49" s="90"/>
      <c r="N49" s="95"/>
      <c r="O49" s="100"/>
      <c r="P49" s="106" t="s">
        <v>87</v>
      </c>
      <c r="Q49" s="113"/>
      <c r="R49" s="113"/>
      <c r="S49" s="124"/>
      <c r="T49" s="137"/>
      <c r="U49" s="155"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5"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5"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5"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5" t="str">
        <f>IF(AW48="","",VLOOKUP(AW48,'シフト記号表（勤務時間帯）'!$D$6:$X$47,21,FALSE))</f>
        <v/>
      </c>
      <c r="AX49" s="166" t="str">
        <f>IF(AX48="","",VLOOKUP(AX48,'シフト記号表（勤務時間帯）'!$D$6:$X$47,21,FALSE))</f>
        <v/>
      </c>
      <c r="AY49" s="166" t="str">
        <f>IF(AY48="","",VLOOKUP(AY48,'シフト記号表（勤務時間帯）'!$D$6:$X$47,21,FALSE))</f>
        <v/>
      </c>
      <c r="AZ49" s="223">
        <f>IF($BC$3="４週",SUM(U49:AV49),IF($BC$3="暦月",SUM(U49:AY49),""))</f>
        <v>0</v>
      </c>
      <c r="BA49" s="236"/>
      <c r="BB49" s="250">
        <f>IF($BC$3="４週",AZ49/4,IF($BC$3="暦月",(AZ49/($BC$8/7)),""))</f>
        <v>0</v>
      </c>
      <c r="BC49" s="236"/>
      <c r="BD49" s="266"/>
      <c r="BE49" s="270"/>
      <c r="BF49" s="270"/>
      <c r="BG49" s="270"/>
      <c r="BH49" s="276"/>
    </row>
    <row r="50" spans="2:60" ht="20.25" customHeight="1">
      <c r="B50" s="13"/>
      <c r="C50" s="29"/>
      <c r="D50" s="43"/>
      <c r="E50" s="51"/>
      <c r="F50" s="51"/>
      <c r="G50" s="85">
        <f>C48</f>
        <v>0</v>
      </c>
      <c r="H50" s="65"/>
      <c r="I50" s="74"/>
      <c r="J50" s="80"/>
      <c r="K50" s="80"/>
      <c r="L50" s="85"/>
      <c r="M50" s="91"/>
      <c r="N50" s="96"/>
      <c r="O50" s="101"/>
      <c r="P50" s="109" t="s">
        <v>88</v>
      </c>
      <c r="Q50" s="118"/>
      <c r="R50" s="118"/>
      <c r="S50" s="129"/>
      <c r="T50" s="143"/>
      <c r="U50" s="156"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6"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6"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6"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6" t="str">
        <f>IF(AW48="","",VLOOKUP(AW48,'シフト記号表（勤務時間帯）'!$D$6:$Z$47,23,FALSE))</f>
        <v/>
      </c>
      <c r="AX50" s="167" t="str">
        <f>IF(AX48="","",VLOOKUP(AX48,'シフト記号表（勤務時間帯）'!$D$6:$Z$47,23,FALSE))</f>
        <v/>
      </c>
      <c r="AY50" s="167" t="str">
        <f>IF(AY48="","",VLOOKUP(AY48,'シフト記号表（勤務時間帯）'!$D$6:$Z$47,23,FALSE))</f>
        <v/>
      </c>
      <c r="AZ50" s="224">
        <f>IF($BC$3="４週",SUM(U50:AV50),IF($BC$3="暦月",SUM(U50:AY50),""))</f>
        <v>0</v>
      </c>
      <c r="BA50" s="237"/>
      <c r="BB50" s="251">
        <f>IF($BC$3="４週",AZ50/4,IF($BC$3="暦月",(AZ50/($BC$8/7)),""))</f>
        <v>0</v>
      </c>
      <c r="BC50" s="237"/>
      <c r="BD50" s="267"/>
      <c r="BE50" s="271"/>
      <c r="BF50" s="271"/>
      <c r="BG50" s="271"/>
      <c r="BH50" s="277"/>
    </row>
    <row r="51" spans="2:60" ht="20.25" customHeight="1">
      <c r="B51" s="14"/>
      <c r="C51" s="30"/>
      <c r="D51" s="44"/>
      <c r="E51" s="52"/>
      <c r="F51" s="50"/>
      <c r="G51" s="84"/>
      <c r="H51" s="67"/>
      <c r="I51" s="75"/>
      <c r="J51" s="81"/>
      <c r="K51" s="81"/>
      <c r="L51" s="86"/>
      <c r="M51" s="92"/>
      <c r="N51" s="97"/>
      <c r="O51" s="102"/>
      <c r="P51" s="108" t="s">
        <v>33</v>
      </c>
      <c r="Q51" s="116"/>
      <c r="R51" s="116"/>
      <c r="S51" s="127"/>
      <c r="T51" s="142"/>
      <c r="U51" s="157"/>
      <c r="V51" s="168"/>
      <c r="W51" s="168"/>
      <c r="X51" s="168"/>
      <c r="Y51" s="168"/>
      <c r="Z51" s="168"/>
      <c r="AA51" s="183"/>
      <c r="AB51" s="157"/>
      <c r="AC51" s="168"/>
      <c r="AD51" s="168"/>
      <c r="AE51" s="168"/>
      <c r="AF51" s="168"/>
      <c r="AG51" s="168"/>
      <c r="AH51" s="183"/>
      <c r="AI51" s="157"/>
      <c r="AJ51" s="168"/>
      <c r="AK51" s="168"/>
      <c r="AL51" s="168"/>
      <c r="AM51" s="168"/>
      <c r="AN51" s="168"/>
      <c r="AO51" s="183"/>
      <c r="AP51" s="157"/>
      <c r="AQ51" s="168"/>
      <c r="AR51" s="168"/>
      <c r="AS51" s="168"/>
      <c r="AT51" s="168"/>
      <c r="AU51" s="168"/>
      <c r="AV51" s="183"/>
      <c r="AW51" s="157"/>
      <c r="AX51" s="168"/>
      <c r="AY51" s="168"/>
      <c r="AZ51" s="225"/>
      <c r="BA51" s="238"/>
      <c r="BB51" s="252"/>
      <c r="BC51" s="238"/>
      <c r="BD51" s="268"/>
      <c r="BE51" s="272"/>
      <c r="BF51" s="272"/>
      <c r="BG51" s="272"/>
      <c r="BH51" s="278"/>
    </row>
    <row r="52" spans="2:60" ht="20.25" customHeight="1">
      <c r="B52" s="12">
        <f>B49+1</f>
        <v>11</v>
      </c>
      <c r="C52" s="28"/>
      <c r="D52" s="42"/>
      <c r="E52" s="50"/>
      <c r="F52" s="50">
        <f>C51</f>
        <v>0</v>
      </c>
      <c r="G52" s="84"/>
      <c r="H52" s="64"/>
      <c r="I52" s="73"/>
      <c r="J52" s="79"/>
      <c r="K52" s="79"/>
      <c r="L52" s="84"/>
      <c r="M52" s="90"/>
      <c r="N52" s="95"/>
      <c r="O52" s="100"/>
      <c r="P52" s="106" t="s">
        <v>87</v>
      </c>
      <c r="Q52" s="113"/>
      <c r="R52" s="113"/>
      <c r="S52" s="124"/>
      <c r="T52" s="137"/>
      <c r="U52" s="155"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5"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5"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5"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5" t="str">
        <f>IF(AW51="","",VLOOKUP(AW51,'シフト記号表（勤務時間帯）'!$D$6:$X$47,21,FALSE))</f>
        <v/>
      </c>
      <c r="AX52" s="166" t="str">
        <f>IF(AX51="","",VLOOKUP(AX51,'シフト記号表（勤務時間帯）'!$D$6:$X$47,21,FALSE))</f>
        <v/>
      </c>
      <c r="AY52" s="166" t="str">
        <f>IF(AY51="","",VLOOKUP(AY51,'シフト記号表（勤務時間帯）'!$D$6:$X$47,21,FALSE))</f>
        <v/>
      </c>
      <c r="AZ52" s="223">
        <f>IF($BC$3="４週",SUM(U52:AV52),IF($BC$3="暦月",SUM(U52:AY52),""))</f>
        <v>0</v>
      </c>
      <c r="BA52" s="236"/>
      <c r="BB52" s="250">
        <f>IF($BC$3="４週",AZ52/4,IF($BC$3="暦月",(AZ52/($BC$8/7)),""))</f>
        <v>0</v>
      </c>
      <c r="BC52" s="236"/>
      <c r="BD52" s="266"/>
      <c r="BE52" s="270"/>
      <c r="BF52" s="270"/>
      <c r="BG52" s="270"/>
      <c r="BH52" s="276"/>
    </row>
    <row r="53" spans="2:60" ht="20.25" customHeight="1">
      <c r="B53" s="13"/>
      <c r="C53" s="29"/>
      <c r="D53" s="43"/>
      <c r="E53" s="51"/>
      <c r="F53" s="51"/>
      <c r="G53" s="85">
        <f>C51</f>
        <v>0</v>
      </c>
      <c r="H53" s="65"/>
      <c r="I53" s="74"/>
      <c r="J53" s="80"/>
      <c r="K53" s="80"/>
      <c r="L53" s="85"/>
      <c r="M53" s="91"/>
      <c r="N53" s="96"/>
      <c r="O53" s="101"/>
      <c r="P53" s="109" t="s">
        <v>88</v>
      </c>
      <c r="Q53" s="118"/>
      <c r="R53" s="118"/>
      <c r="S53" s="129"/>
      <c r="T53" s="143"/>
      <c r="U53" s="156"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6"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6"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6"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6" t="str">
        <f>IF(AW51="","",VLOOKUP(AW51,'シフト記号表（勤務時間帯）'!$D$6:$Z$47,23,FALSE))</f>
        <v/>
      </c>
      <c r="AX53" s="167" t="str">
        <f>IF(AX51="","",VLOOKUP(AX51,'シフト記号表（勤務時間帯）'!$D$6:$Z$47,23,FALSE))</f>
        <v/>
      </c>
      <c r="AY53" s="167" t="str">
        <f>IF(AY51="","",VLOOKUP(AY51,'シフト記号表（勤務時間帯）'!$D$6:$Z$47,23,FALSE))</f>
        <v/>
      </c>
      <c r="AZ53" s="224">
        <f>IF($BC$3="４週",SUM(U53:AV53),IF($BC$3="暦月",SUM(U53:AY53),""))</f>
        <v>0</v>
      </c>
      <c r="BA53" s="237"/>
      <c r="BB53" s="251">
        <f>IF($BC$3="４週",AZ53/4,IF($BC$3="暦月",(AZ53/($BC$8/7)),""))</f>
        <v>0</v>
      </c>
      <c r="BC53" s="237"/>
      <c r="BD53" s="267"/>
      <c r="BE53" s="271"/>
      <c r="BF53" s="271"/>
      <c r="BG53" s="271"/>
      <c r="BH53" s="277"/>
    </row>
    <row r="54" spans="2:60" ht="20.25" customHeight="1">
      <c r="B54" s="14"/>
      <c r="C54" s="30"/>
      <c r="D54" s="44"/>
      <c r="E54" s="52"/>
      <c r="F54" s="50"/>
      <c r="G54" s="84"/>
      <c r="H54" s="67"/>
      <c r="I54" s="75"/>
      <c r="J54" s="81"/>
      <c r="K54" s="81"/>
      <c r="L54" s="86"/>
      <c r="M54" s="92"/>
      <c r="N54" s="97"/>
      <c r="O54" s="102"/>
      <c r="P54" s="108" t="s">
        <v>33</v>
      </c>
      <c r="Q54" s="116"/>
      <c r="R54" s="116"/>
      <c r="S54" s="127"/>
      <c r="T54" s="142"/>
      <c r="U54" s="157"/>
      <c r="V54" s="168"/>
      <c r="W54" s="168"/>
      <c r="X54" s="168"/>
      <c r="Y54" s="168"/>
      <c r="Z54" s="168"/>
      <c r="AA54" s="183"/>
      <c r="AB54" s="157"/>
      <c r="AC54" s="168"/>
      <c r="AD54" s="168"/>
      <c r="AE54" s="168"/>
      <c r="AF54" s="168"/>
      <c r="AG54" s="168"/>
      <c r="AH54" s="183"/>
      <c r="AI54" s="157"/>
      <c r="AJ54" s="168"/>
      <c r="AK54" s="168"/>
      <c r="AL54" s="168"/>
      <c r="AM54" s="168"/>
      <c r="AN54" s="168"/>
      <c r="AO54" s="183"/>
      <c r="AP54" s="157"/>
      <c r="AQ54" s="168"/>
      <c r="AR54" s="168"/>
      <c r="AS54" s="168"/>
      <c r="AT54" s="168"/>
      <c r="AU54" s="168"/>
      <c r="AV54" s="183"/>
      <c r="AW54" s="157"/>
      <c r="AX54" s="168"/>
      <c r="AY54" s="168"/>
      <c r="AZ54" s="225"/>
      <c r="BA54" s="238"/>
      <c r="BB54" s="252"/>
      <c r="BC54" s="238"/>
      <c r="BD54" s="268"/>
      <c r="BE54" s="272"/>
      <c r="BF54" s="272"/>
      <c r="BG54" s="272"/>
      <c r="BH54" s="278"/>
    </row>
    <row r="55" spans="2:60" ht="20.25" customHeight="1">
      <c r="B55" s="12">
        <f>B52+1</f>
        <v>12</v>
      </c>
      <c r="C55" s="28"/>
      <c r="D55" s="42"/>
      <c r="E55" s="50"/>
      <c r="F55" s="50">
        <f>C54</f>
        <v>0</v>
      </c>
      <c r="G55" s="84"/>
      <c r="H55" s="64"/>
      <c r="I55" s="73"/>
      <c r="J55" s="79"/>
      <c r="K55" s="79"/>
      <c r="L55" s="84"/>
      <c r="M55" s="90"/>
      <c r="N55" s="95"/>
      <c r="O55" s="100"/>
      <c r="P55" s="106" t="s">
        <v>87</v>
      </c>
      <c r="Q55" s="113"/>
      <c r="R55" s="113"/>
      <c r="S55" s="124"/>
      <c r="T55" s="137"/>
      <c r="U55" s="155"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5"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5"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5"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5" t="str">
        <f>IF(AW54="","",VLOOKUP(AW54,'シフト記号表（勤務時間帯）'!$D$6:$X$47,21,FALSE))</f>
        <v/>
      </c>
      <c r="AX55" s="166" t="str">
        <f>IF(AX54="","",VLOOKUP(AX54,'シフト記号表（勤務時間帯）'!$D$6:$X$47,21,FALSE))</f>
        <v/>
      </c>
      <c r="AY55" s="166" t="str">
        <f>IF(AY54="","",VLOOKUP(AY54,'シフト記号表（勤務時間帯）'!$D$6:$X$47,21,FALSE))</f>
        <v/>
      </c>
      <c r="AZ55" s="223">
        <f>IF($BC$3="４週",SUM(U55:AV55),IF($BC$3="暦月",SUM(U55:AY55),""))</f>
        <v>0</v>
      </c>
      <c r="BA55" s="236"/>
      <c r="BB55" s="250">
        <f>IF($BC$3="４週",AZ55/4,IF($BC$3="暦月",(AZ55/($BC$8/7)),""))</f>
        <v>0</v>
      </c>
      <c r="BC55" s="236"/>
      <c r="BD55" s="266"/>
      <c r="BE55" s="270"/>
      <c r="BF55" s="270"/>
      <c r="BG55" s="270"/>
      <c r="BH55" s="276"/>
    </row>
    <row r="56" spans="2:60" ht="20.25" customHeight="1">
      <c r="B56" s="13"/>
      <c r="C56" s="29"/>
      <c r="D56" s="43"/>
      <c r="E56" s="51"/>
      <c r="F56" s="51"/>
      <c r="G56" s="85">
        <f>C54</f>
        <v>0</v>
      </c>
      <c r="H56" s="65"/>
      <c r="I56" s="74"/>
      <c r="J56" s="80"/>
      <c r="K56" s="80"/>
      <c r="L56" s="85"/>
      <c r="M56" s="91"/>
      <c r="N56" s="96"/>
      <c r="O56" s="101"/>
      <c r="P56" s="109" t="s">
        <v>88</v>
      </c>
      <c r="Q56" s="118"/>
      <c r="R56" s="118"/>
      <c r="S56" s="129"/>
      <c r="T56" s="143"/>
      <c r="U56" s="156"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6"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6"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6"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6" t="str">
        <f>IF(AW54="","",VLOOKUP(AW54,'シフト記号表（勤務時間帯）'!$D$6:$Z$47,23,FALSE))</f>
        <v/>
      </c>
      <c r="AX56" s="167" t="str">
        <f>IF(AX54="","",VLOOKUP(AX54,'シフト記号表（勤務時間帯）'!$D$6:$Z$47,23,FALSE))</f>
        <v/>
      </c>
      <c r="AY56" s="167" t="str">
        <f>IF(AY54="","",VLOOKUP(AY54,'シフト記号表（勤務時間帯）'!$D$6:$Z$47,23,FALSE))</f>
        <v/>
      </c>
      <c r="AZ56" s="224">
        <f>IF($BC$3="４週",SUM(U56:AV56),IF($BC$3="暦月",SUM(U56:AY56),""))</f>
        <v>0</v>
      </c>
      <c r="BA56" s="237"/>
      <c r="BB56" s="251">
        <f>IF($BC$3="４週",AZ56/4,IF($BC$3="暦月",(AZ56/($BC$8/7)),""))</f>
        <v>0</v>
      </c>
      <c r="BC56" s="237"/>
      <c r="BD56" s="267"/>
      <c r="BE56" s="271"/>
      <c r="BF56" s="271"/>
      <c r="BG56" s="271"/>
      <c r="BH56" s="277"/>
    </row>
    <row r="57" spans="2:60" ht="20.25" customHeight="1">
      <c r="B57" s="14"/>
      <c r="C57" s="30"/>
      <c r="D57" s="44"/>
      <c r="E57" s="52"/>
      <c r="F57" s="50"/>
      <c r="G57" s="84"/>
      <c r="H57" s="67"/>
      <c r="I57" s="75"/>
      <c r="J57" s="81"/>
      <c r="K57" s="81"/>
      <c r="L57" s="86"/>
      <c r="M57" s="92"/>
      <c r="N57" s="97"/>
      <c r="O57" s="102"/>
      <c r="P57" s="108" t="s">
        <v>33</v>
      </c>
      <c r="Q57" s="116"/>
      <c r="R57" s="116"/>
      <c r="S57" s="127"/>
      <c r="T57" s="142"/>
      <c r="U57" s="157"/>
      <c r="V57" s="168"/>
      <c r="W57" s="168"/>
      <c r="X57" s="168"/>
      <c r="Y57" s="168"/>
      <c r="Z57" s="168"/>
      <c r="AA57" s="183"/>
      <c r="AB57" s="157"/>
      <c r="AC57" s="168"/>
      <c r="AD57" s="168"/>
      <c r="AE57" s="168"/>
      <c r="AF57" s="168"/>
      <c r="AG57" s="168"/>
      <c r="AH57" s="183"/>
      <c r="AI57" s="157"/>
      <c r="AJ57" s="168"/>
      <c r="AK57" s="168"/>
      <c r="AL57" s="168"/>
      <c r="AM57" s="168"/>
      <c r="AN57" s="168"/>
      <c r="AO57" s="183"/>
      <c r="AP57" s="157"/>
      <c r="AQ57" s="168"/>
      <c r="AR57" s="168"/>
      <c r="AS57" s="168"/>
      <c r="AT57" s="168"/>
      <c r="AU57" s="168"/>
      <c r="AV57" s="183"/>
      <c r="AW57" s="157"/>
      <c r="AX57" s="168"/>
      <c r="AY57" s="168"/>
      <c r="AZ57" s="225"/>
      <c r="BA57" s="238"/>
      <c r="BB57" s="252"/>
      <c r="BC57" s="238"/>
      <c r="BD57" s="268"/>
      <c r="BE57" s="272"/>
      <c r="BF57" s="272"/>
      <c r="BG57" s="272"/>
      <c r="BH57" s="278"/>
    </row>
    <row r="58" spans="2:60" ht="20.25" customHeight="1">
      <c r="B58" s="12">
        <f>B55+1</f>
        <v>13</v>
      </c>
      <c r="C58" s="28"/>
      <c r="D58" s="42"/>
      <c r="E58" s="50"/>
      <c r="F58" s="50">
        <f>C57</f>
        <v>0</v>
      </c>
      <c r="G58" s="84"/>
      <c r="H58" s="64"/>
      <c r="I58" s="73"/>
      <c r="J58" s="79"/>
      <c r="K58" s="79"/>
      <c r="L58" s="84"/>
      <c r="M58" s="90"/>
      <c r="N58" s="95"/>
      <c r="O58" s="100"/>
      <c r="P58" s="106" t="s">
        <v>87</v>
      </c>
      <c r="Q58" s="113"/>
      <c r="R58" s="113"/>
      <c r="S58" s="124"/>
      <c r="T58" s="137"/>
      <c r="U58" s="155"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5"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5"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5"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5" t="str">
        <f>IF(AW57="","",VLOOKUP(AW57,'シフト記号表（勤務時間帯）'!$D$6:$X$47,21,FALSE))</f>
        <v/>
      </c>
      <c r="AX58" s="166" t="str">
        <f>IF(AX57="","",VLOOKUP(AX57,'シフト記号表（勤務時間帯）'!$D$6:$X$47,21,FALSE))</f>
        <v/>
      </c>
      <c r="AY58" s="166" t="str">
        <f>IF(AY57="","",VLOOKUP(AY57,'シフト記号表（勤務時間帯）'!$D$6:$X$47,21,FALSE))</f>
        <v/>
      </c>
      <c r="AZ58" s="223">
        <f>IF($BC$3="４週",SUM(U58:AV58),IF($BC$3="暦月",SUM(U58:AY58),""))</f>
        <v>0</v>
      </c>
      <c r="BA58" s="236"/>
      <c r="BB58" s="250">
        <f>IF($BC$3="４週",AZ58/4,IF($BC$3="暦月",(AZ58/($BC$8/7)),""))</f>
        <v>0</v>
      </c>
      <c r="BC58" s="236"/>
      <c r="BD58" s="266"/>
      <c r="BE58" s="270"/>
      <c r="BF58" s="270"/>
      <c r="BG58" s="270"/>
      <c r="BH58" s="276"/>
    </row>
    <row r="59" spans="2:60" ht="20.25" customHeight="1">
      <c r="B59" s="13"/>
      <c r="C59" s="29"/>
      <c r="D59" s="43"/>
      <c r="E59" s="51"/>
      <c r="F59" s="51"/>
      <c r="G59" s="85">
        <f>C57</f>
        <v>0</v>
      </c>
      <c r="H59" s="65"/>
      <c r="I59" s="74"/>
      <c r="J59" s="80"/>
      <c r="K59" s="80"/>
      <c r="L59" s="85"/>
      <c r="M59" s="91"/>
      <c r="N59" s="96"/>
      <c r="O59" s="101"/>
      <c r="P59" s="109" t="s">
        <v>88</v>
      </c>
      <c r="Q59" s="118"/>
      <c r="R59" s="118"/>
      <c r="S59" s="129"/>
      <c r="T59" s="143"/>
      <c r="U59" s="156"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6"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6"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6"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6" t="str">
        <f>IF(AW57="","",VLOOKUP(AW57,'シフト記号表（勤務時間帯）'!$D$6:$Z$47,23,FALSE))</f>
        <v/>
      </c>
      <c r="AX59" s="167" t="str">
        <f>IF(AX57="","",VLOOKUP(AX57,'シフト記号表（勤務時間帯）'!$D$6:$Z$47,23,FALSE))</f>
        <v/>
      </c>
      <c r="AY59" s="167" t="str">
        <f>IF(AY57="","",VLOOKUP(AY57,'シフト記号表（勤務時間帯）'!$D$6:$Z$47,23,FALSE))</f>
        <v/>
      </c>
      <c r="AZ59" s="224">
        <f>IF($BC$3="４週",SUM(U59:AV59),IF($BC$3="暦月",SUM(U59:AY59),""))</f>
        <v>0</v>
      </c>
      <c r="BA59" s="237"/>
      <c r="BB59" s="251">
        <f>IF($BC$3="４週",AZ59/4,IF($BC$3="暦月",(AZ59/($BC$8/7)),""))</f>
        <v>0</v>
      </c>
      <c r="BC59" s="237"/>
      <c r="BD59" s="267"/>
      <c r="BE59" s="271"/>
      <c r="BF59" s="271"/>
      <c r="BG59" s="271"/>
      <c r="BH59" s="277"/>
    </row>
    <row r="60" spans="2:60" ht="20.25" customHeight="1">
      <c r="B60" s="14"/>
      <c r="C60" s="30"/>
      <c r="D60" s="44"/>
      <c r="E60" s="52"/>
      <c r="F60" s="50"/>
      <c r="G60" s="84"/>
      <c r="H60" s="67"/>
      <c r="I60" s="75"/>
      <c r="J60" s="81"/>
      <c r="K60" s="81"/>
      <c r="L60" s="86"/>
      <c r="M60" s="92"/>
      <c r="N60" s="97"/>
      <c r="O60" s="102"/>
      <c r="P60" s="108" t="s">
        <v>33</v>
      </c>
      <c r="Q60" s="116"/>
      <c r="R60" s="116"/>
      <c r="S60" s="127"/>
      <c r="T60" s="142"/>
      <c r="U60" s="157"/>
      <c r="V60" s="168"/>
      <c r="W60" s="168"/>
      <c r="X60" s="168"/>
      <c r="Y60" s="168"/>
      <c r="Z60" s="168"/>
      <c r="AA60" s="183"/>
      <c r="AB60" s="157"/>
      <c r="AC60" s="168"/>
      <c r="AD60" s="168"/>
      <c r="AE60" s="168"/>
      <c r="AF60" s="168"/>
      <c r="AG60" s="168"/>
      <c r="AH60" s="183"/>
      <c r="AI60" s="157"/>
      <c r="AJ60" s="168"/>
      <c r="AK60" s="168"/>
      <c r="AL60" s="168"/>
      <c r="AM60" s="168"/>
      <c r="AN60" s="168"/>
      <c r="AO60" s="183"/>
      <c r="AP60" s="157"/>
      <c r="AQ60" s="168"/>
      <c r="AR60" s="168"/>
      <c r="AS60" s="168"/>
      <c r="AT60" s="168"/>
      <c r="AU60" s="168"/>
      <c r="AV60" s="183"/>
      <c r="AW60" s="157"/>
      <c r="AX60" s="168"/>
      <c r="AY60" s="168"/>
      <c r="AZ60" s="225"/>
      <c r="BA60" s="238"/>
      <c r="BB60" s="252"/>
      <c r="BC60" s="238"/>
      <c r="BD60" s="268"/>
      <c r="BE60" s="272"/>
      <c r="BF60" s="272"/>
      <c r="BG60" s="272"/>
      <c r="BH60" s="278"/>
    </row>
    <row r="61" spans="2:60" ht="20.25" customHeight="1">
      <c r="B61" s="12">
        <f>B58+1</f>
        <v>14</v>
      </c>
      <c r="C61" s="28"/>
      <c r="D61" s="42"/>
      <c r="E61" s="50"/>
      <c r="F61" s="50">
        <f>C60</f>
        <v>0</v>
      </c>
      <c r="G61" s="84"/>
      <c r="H61" s="64"/>
      <c r="I61" s="73"/>
      <c r="J61" s="79"/>
      <c r="K61" s="79"/>
      <c r="L61" s="84"/>
      <c r="M61" s="90"/>
      <c r="N61" s="95"/>
      <c r="O61" s="100"/>
      <c r="P61" s="106" t="s">
        <v>87</v>
      </c>
      <c r="Q61" s="113"/>
      <c r="R61" s="113"/>
      <c r="S61" s="124"/>
      <c r="T61" s="137"/>
      <c r="U61" s="155"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5"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5"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5"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5" t="str">
        <f>IF(AW60="","",VLOOKUP(AW60,'シフト記号表（勤務時間帯）'!$D$6:$X$47,21,FALSE))</f>
        <v/>
      </c>
      <c r="AX61" s="166" t="str">
        <f>IF(AX60="","",VLOOKUP(AX60,'シフト記号表（勤務時間帯）'!$D$6:$X$47,21,FALSE))</f>
        <v/>
      </c>
      <c r="AY61" s="166" t="str">
        <f>IF(AY60="","",VLOOKUP(AY60,'シフト記号表（勤務時間帯）'!$D$6:$X$47,21,FALSE))</f>
        <v/>
      </c>
      <c r="AZ61" s="223">
        <f>IF($BC$3="４週",SUM(U61:AV61),IF($BC$3="暦月",SUM(U61:AY61),""))</f>
        <v>0</v>
      </c>
      <c r="BA61" s="236"/>
      <c r="BB61" s="250">
        <f>IF($BC$3="４週",AZ61/4,IF($BC$3="暦月",(AZ61/($BC$8/7)),""))</f>
        <v>0</v>
      </c>
      <c r="BC61" s="236"/>
      <c r="BD61" s="266"/>
      <c r="BE61" s="270"/>
      <c r="BF61" s="270"/>
      <c r="BG61" s="270"/>
      <c r="BH61" s="276"/>
    </row>
    <row r="62" spans="2:60" ht="20.25" customHeight="1">
      <c r="B62" s="13"/>
      <c r="C62" s="29"/>
      <c r="D62" s="43"/>
      <c r="E62" s="51"/>
      <c r="F62" s="51"/>
      <c r="G62" s="85">
        <f>C60</f>
        <v>0</v>
      </c>
      <c r="H62" s="65"/>
      <c r="I62" s="74"/>
      <c r="J62" s="80"/>
      <c r="K62" s="80"/>
      <c r="L62" s="85"/>
      <c r="M62" s="91"/>
      <c r="N62" s="96"/>
      <c r="O62" s="101"/>
      <c r="P62" s="109" t="s">
        <v>88</v>
      </c>
      <c r="Q62" s="118"/>
      <c r="R62" s="118"/>
      <c r="S62" s="129"/>
      <c r="T62" s="143"/>
      <c r="U62" s="156"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6"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6"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6"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6" t="str">
        <f>IF(AW60="","",VLOOKUP(AW60,'シフト記号表（勤務時間帯）'!$D$6:$Z$47,23,FALSE))</f>
        <v/>
      </c>
      <c r="AX62" s="167" t="str">
        <f>IF(AX60="","",VLOOKUP(AX60,'シフト記号表（勤務時間帯）'!$D$6:$Z$47,23,FALSE))</f>
        <v/>
      </c>
      <c r="AY62" s="167" t="str">
        <f>IF(AY60="","",VLOOKUP(AY60,'シフト記号表（勤務時間帯）'!$D$6:$Z$47,23,FALSE))</f>
        <v/>
      </c>
      <c r="AZ62" s="224">
        <f>IF($BC$3="４週",SUM(U62:AV62),IF($BC$3="暦月",SUM(U62:AY62),""))</f>
        <v>0</v>
      </c>
      <c r="BA62" s="237"/>
      <c r="BB62" s="251">
        <f>IF($BC$3="４週",AZ62/4,IF($BC$3="暦月",(AZ62/($BC$8/7)),""))</f>
        <v>0</v>
      </c>
      <c r="BC62" s="237"/>
      <c r="BD62" s="267"/>
      <c r="BE62" s="271"/>
      <c r="BF62" s="271"/>
      <c r="BG62" s="271"/>
      <c r="BH62" s="277"/>
    </row>
    <row r="63" spans="2:60" ht="20.25" customHeight="1">
      <c r="B63" s="14"/>
      <c r="C63" s="30"/>
      <c r="D63" s="44"/>
      <c r="E63" s="52"/>
      <c r="F63" s="50"/>
      <c r="G63" s="84"/>
      <c r="H63" s="67"/>
      <c r="I63" s="75"/>
      <c r="J63" s="81"/>
      <c r="K63" s="81"/>
      <c r="L63" s="86"/>
      <c r="M63" s="92"/>
      <c r="N63" s="97"/>
      <c r="O63" s="102"/>
      <c r="P63" s="108" t="s">
        <v>33</v>
      </c>
      <c r="Q63" s="116"/>
      <c r="R63" s="116"/>
      <c r="S63" s="127"/>
      <c r="T63" s="142"/>
      <c r="U63" s="157"/>
      <c r="V63" s="168"/>
      <c r="W63" s="168"/>
      <c r="X63" s="168"/>
      <c r="Y63" s="168"/>
      <c r="Z63" s="168"/>
      <c r="AA63" s="183"/>
      <c r="AB63" s="157"/>
      <c r="AC63" s="168"/>
      <c r="AD63" s="168"/>
      <c r="AE63" s="168"/>
      <c r="AF63" s="168"/>
      <c r="AG63" s="168"/>
      <c r="AH63" s="183"/>
      <c r="AI63" s="157"/>
      <c r="AJ63" s="168"/>
      <c r="AK63" s="168"/>
      <c r="AL63" s="168"/>
      <c r="AM63" s="168"/>
      <c r="AN63" s="168"/>
      <c r="AO63" s="183"/>
      <c r="AP63" s="157"/>
      <c r="AQ63" s="168"/>
      <c r="AR63" s="168"/>
      <c r="AS63" s="168"/>
      <c r="AT63" s="168"/>
      <c r="AU63" s="168"/>
      <c r="AV63" s="183"/>
      <c r="AW63" s="157"/>
      <c r="AX63" s="168"/>
      <c r="AY63" s="168"/>
      <c r="AZ63" s="225"/>
      <c r="BA63" s="238"/>
      <c r="BB63" s="252"/>
      <c r="BC63" s="238"/>
      <c r="BD63" s="268"/>
      <c r="BE63" s="272"/>
      <c r="BF63" s="272"/>
      <c r="BG63" s="272"/>
      <c r="BH63" s="278"/>
    </row>
    <row r="64" spans="2:60" ht="20.25" customHeight="1">
      <c r="B64" s="12">
        <f>B61+1</f>
        <v>15</v>
      </c>
      <c r="C64" s="28"/>
      <c r="D64" s="42"/>
      <c r="E64" s="50"/>
      <c r="F64" s="50">
        <f>C63</f>
        <v>0</v>
      </c>
      <c r="G64" s="84"/>
      <c r="H64" s="64"/>
      <c r="I64" s="73"/>
      <c r="J64" s="79"/>
      <c r="K64" s="79"/>
      <c r="L64" s="84"/>
      <c r="M64" s="90"/>
      <c r="N64" s="95"/>
      <c r="O64" s="100"/>
      <c r="P64" s="106" t="s">
        <v>87</v>
      </c>
      <c r="Q64" s="113"/>
      <c r="R64" s="113"/>
      <c r="S64" s="124"/>
      <c r="T64" s="137"/>
      <c r="U64" s="155"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5"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5"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5"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5" t="str">
        <f>IF(AW63="","",VLOOKUP(AW63,'シフト記号表（勤務時間帯）'!$D$6:$X$47,21,FALSE))</f>
        <v/>
      </c>
      <c r="AX64" s="166" t="str">
        <f>IF(AX63="","",VLOOKUP(AX63,'シフト記号表（勤務時間帯）'!$D$6:$X$47,21,FALSE))</f>
        <v/>
      </c>
      <c r="AY64" s="166" t="str">
        <f>IF(AY63="","",VLOOKUP(AY63,'シフト記号表（勤務時間帯）'!$D$6:$X$47,21,FALSE))</f>
        <v/>
      </c>
      <c r="AZ64" s="223">
        <f>IF($BC$3="４週",SUM(U64:AV64),IF($BC$3="暦月",SUM(U64:AY64),""))</f>
        <v>0</v>
      </c>
      <c r="BA64" s="236"/>
      <c r="BB64" s="250">
        <f>IF($BC$3="４週",AZ64/4,IF($BC$3="暦月",(AZ64/($BC$8/7)),""))</f>
        <v>0</v>
      </c>
      <c r="BC64" s="236"/>
      <c r="BD64" s="266"/>
      <c r="BE64" s="270"/>
      <c r="BF64" s="270"/>
      <c r="BG64" s="270"/>
      <c r="BH64" s="276"/>
    </row>
    <row r="65" spans="2:60" ht="20.25" customHeight="1">
      <c r="B65" s="13"/>
      <c r="C65" s="29"/>
      <c r="D65" s="43"/>
      <c r="E65" s="51"/>
      <c r="F65" s="51"/>
      <c r="G65" s="85">
        <f>C63</f>
        <v>0</v>
      </c>
      <c r="H65" s="65"/>
      <c r="I65" s="74"/>
      <c r="J65" s="80"/>
      <c r="K65" s="80"/>
      <c r="L65" s="85"/>
      <c r="M65" s="91"/>
      <c r="N65" s="96"/>
      <c r="O65" s="101"/>
      <c r="P65" s="109" t="s">
        <v>88</v>
      </c>
      <c r="Q65" s="118"/>
      <c r="R65" s="118"/>
      <c r="S65" s="129"/>
      <c r="T65" s="143"/>
      <c r="U65" s="156"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6"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6"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6"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6" t="str">
        <f>IF(AW63="","",VLOOKUP(AW63,'シフト記号表（勤務時間帯）'!$D$6:$Z$47,23,FALSE))</f>
        <v/>
      </c>
      <c r="AX65" s="167" t="str">
        <f>IF(AX63="","",VLOOKUP(AX63,'シフト記号表（勤務時間帯）'!$D$6:$Z$47,23,FALSE))</f>
        <v/>
      </c>
      <c r="AY65" s="167" t="str">
        <f>IF(AY63="","",VLOOKUP(AY63,'シフト記号表（勤務時間帯）'!$D$6:$Z$47,23,FALSE))</f>
        <v/>
      </c>
      <c r="AZ65" s="224">
        <f>IF($BC$3="４週",SUM(U65:AV65),IF($BC$3="暦月",SUM(U65:AY65),""))</f>
        <v>0</v>
      </c>
      <c r="BA65" s="237"/>
      <c r="BB65" s="251">
        <f>IF($BC$3="４週",AZ65/4,IF($BC$3="暦月",(AZ65/($BC$8/7)),""))</f>
        <v>0</v>
      </c>
      <c r="BC65" s="237"/>
      <c r="BD65" s="267"/>
      <c r="BE65" s="271"/>
      <c r="BF65" s="271"/>
      <c r="BG65" s="271"/>
      <c r="BH65" s="277"/>
    </row>
    <row r="66" spans="2:60" ht="20.25" customHeight="1">
      <c r="B66" s="14"/>
      <c r="C66" s="30"/>
      <c r="D66" s="44"/>
      <c r="E66" s="52"/>
      <c r="F66" s="50"/>
      <c r="G66" s="84"/>
      <c r="H66" s="67"/>
      <c r="I66" s="75"/>
      <c r="J66" s="81"/>
      <c r="K66" s="81"/>
      <c r="L66" s="86"/>
      <c r="M66" s="92"/>
      <c r="N66" s="97"/>
      <c r="O66" s="102"/>
      <c r="P66" s="110" t="s">
        <v>33</v>
      </c>
      <c r="Q66" s="119"/>
      <c r="R66" s="119"/>
      <c r="S66" s="130"/>
      <c r="T66" s="144"/>
      <c r="U66" s="157"/>
      <c r="V66" s="168"/>
      <c r="W66" s="168"/>
      <c r="X66" s="168"/>
      <c r="Y66" s="168"/>
      <c r="Z66" s="168"/>
      <c r="AA66" s="183"/>
      <c r="AB66" s="157"/>
      <c r="AC66" s="168"/>
      <c r="AD66" s="168"/>
      <c r="AE66" s="168"/>
      <c r="AF66" s="168"/>
      <c r="AG66" s="168"/>
      <c r="AH66" s="183"/>
      <c r="AI66" s="157"/>
      <c r="AJ66" s="168"/>
      <c r="AK66" s="168"/>
      <c r="AL66" s="168"/>
      <c r="AM66" s="168"/>
      <c r="AN66" s="168"/>
      <c r="AO66" s="183"/>
      <c r="AP66" s="157"/>
      <c r="AQ66" s="168"/>
      <c r="AR66" s="168"/>
      <c r="AS66" s="168"/>
      <c r="AT66" s="168"/>
      <c r="AU66" s="168"/>
      <c r="AV66" s="183"/>
      <c r="AW66" s="157"/>
      <c r="AX66" s="168"/>
      <c r="AY66" s="168"/>
      <c r="AZ66" s="225"/>
      <c r="BA66" s="238"/>
      <c r="BB66" s="252"/>
      <c r="BC66" s="238"/>
      <c r="BD66" s="268"/>
      <c r="BE66" s="272"/>
      <c r="BF66" s="272"/>
      <c r="BG66" s="272"/>
      <c r="BH66" s="278"/>
    </row>
    <row r="67" spans="2:60" ht="20.25" customHeight="1">
      <c r="B67" s="12">
        <f>B64+1</f>
        <v>16</v>
      </c>
      <c r="C67" s="28"/>
      <c r="D67" s="42"/>
      <c r="E67" s="50"/>
      <c r="F67" s="50">
        <f>C66</f>
        <v>0</v>
      </c>
      <c r="G67" s="84"/>
      <c r="H67" s="64"/>
      <c r="I67" s="73"/>
      <c r="J67" s="79"/>
      <c r="K67" s="79"/>
      <c r="L67" s="84"/>
      <c r="M67" s="90"/>
      <c r="N67" s="95"/>
      <c r="O67" s="100"/>
      <c r="P67" s="106" t="s">
        <v>87</v>
      </c>
      <c r="Q67" s="113"/>
      <c r="R67" s="113"/>
      <c r="S67" s="124"/>
      <c r="T67" s="137"/>
      <c r="U67" s="155"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5"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5"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5"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5" t="str">
        <f>IF(AW66="","",VLOOKUP(AW66,'シフト記号表（勤務時間帯）'!$D$6:$X$47,21,FALSE))</f>
        <v/>
      </c>
      <c r="AX67" s="166" t="str">
        <f>IF(AX66="","",VLOOKUP(AX66,'シフト記号表（勤務時間帯）'!$D$6:$X$47,21,FALSE))</f>
        <v/>
      </c>
      <c r="AY67" s="166" t="str">
        <f>IF(AY66="","",VLOOKUP(AY66,'シフト記号表（勤務時間帯）'!$D$6:$X$47,21,FALSE))</f>
        <v/>
      </c>
      <c r="AZ67" s="223">
        <f>IF($BC$3="４週",SUM(U67:AV67),IF($BC$3="暦月",SUM(U67:AY67),""))</f>
        <v>0</v>
      </c>
      <c r="BA67" s="236"/>
      <c r="BB67" s="250">
        <f>IF($BC$3="４週",AZ67/4,IF($BC$3="暦月",(AZ67/($BC$8/7)),""))</f>
        <v>0</v>
      </c>
      <c r="BC67" s="236"/>
      <c r="BD67" s="266"/>
      <c r="BE67" s="270"/>
      <c r="BF67" s="270"/>
      <c r="BG67" s="270"/>
      <c r="BH67" s="276"/>
    </row>
    <row r="68" spans="2:60" ht="20.25" customHeight="1">
      <c r="B68" s="12"/>
      <c r="C68" s="31"/>
      <c r="D68" s="45"/>
      <c r="E68" s="53"/>
      <c r="F68" s="53"/>
      <c r="G68" s="87">
        <f>C66</f>
        <v>0</v>
      </c>
      <c r="H68" s="68"/>
      <c r="I68" s="76"/>
      <c r="J68" s="82"/>
      <c r="K68" s="82"/>
      <c r="L68" s="87"/>
      <c r="M68" s="93"/>
      <c r="N68" s="98"/>
      <c r="O68" s="103"/>
      <c r="P68" s="111" t="s">
        <v>88</v>
      </c>
      <c r="Q68" s="120"/>
      <c r="R68" s="120"/>
      <c r="S68" s="131"/>
      <c r="T68" s="145"/>
      <c r="U68" s="156"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6"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6"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6"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6" t="str">
        <f>IF(AW66="","",VLOOKUP(AW66,'シフト記号表（勤務時間帯）'!$D$6:$Z$47,23,FALSE))</f>
        <v/>
      </c>
      <c r="AX68" s="167" t="str">
        <f>IF(AX66="","",VLOOKUP(AX66,'シフト記号表（勤務時間帯）'!$D$6:$Z$47,23,FALSE))</f>
        <v/>
      </c>
      <c r="AY68" s="167" t="str">
        <f>IF(AY66="","",VLOOKUP(AY66,'シフト記号表（勤務時間帯）'!$D$6:$Z$47,23,FALSE))</f>
        <v/>
      </c>
      <c r="AZ68" s="224">
        <f>IF($BC$3="４週",SUM(U68:AV68),IF($BC$3="暦月",SUM(U68:AY68),""))</f>
        <v>0</v>
      </c>
      <c r="BA68" s="237"/>
      <c r="BB68" s="251">
        <f>IF($BC$3="４週",AZ68/4,IF($BC$3="暦月",(AZ68/($BC$8/7)),""))</f>
        <v>0</v>
      </c>
      <c r="BC68" s="237"/>
      <c r="BD68" s="266"/>
      <c r="BE68" s="270"/>
      <c r="BF68" s="270"/>
      <c r="BG68" s="270"/>
      <c r="BH68" s="276"/>
    </row>
    <row r="69" spans="2:60" ht="20.25" customHeight="1">
      <c r="B69" s="15" t="s">
        <v>17</v>
      </c>
      <c r="C69" s="32"/>
      <c r="D69" s="32"/>
      <c r="E69" s="32"/>
      <c r="F69" s="32"/>
      <c r="G69" s="32"/>
      <c r="H69" s="32"/>
      <c r="I69" s="32"/>
      <c r="J69" s="32"/>
      <c r="K69" s="32"/>
      <c r="L69" s="32"/>
      <c r="M69" s="32"/>
      <c r="N69" s="32"/>
      <c r="O69" s="32"/>
      <c r="P69" s="32"/>
      <c r="Q69" s="32"/>
      <c r="R69" s="32"/>
      <c r="S69" s="32"/>
      <c r="T69" s="146"/>
      <c r="U69" s="158"/>
      <c r="V69" s="169"/>
      <c r="W69" s="169"/>
      <c r="X69" s="169"/>
      <c r="Y69" s="169"/>
      <c r="Z69" s="169"/>
      <c r="AA69" s="184"/>
      <c r="AB69" s="194"/>
      <c r="AC69" s="169"/>
      <c r="AD69" s="169"/>
      <c r="AE69" s="169"/>
      <c r="AF69" s="169"/>
      <c r="AG69" s="169"/>
      <c r="AH69" s="184"/>
      <c r="AI69" s="194"/>
      <c r="AJ69" s="169"/>
      <c r="AK69" s="169"/>
      <c r="AL69" s="169"/>
      <c r="AM69" s="169"/>
      <c r="AN69" s="169"/>
      <c r="AO69" s="184"/>
      <c r="AP69" s="194"/>
      <c r="AQ69" s="169"/>
      <c r="AR69" s="169"/>
      <c r="AS69" s="169"/>
      <c r="AT69" s="169"/>
      <c r="AU69" s="169"/>
      <c r="AV69" s="184"/>
      <c r="AW69" s="194"/>
      <c r="AX69" s="169"/>
      <c r="AY69" s="215"/>
      <c r="AZ69" s="226"/>
      <c r="BA69" s="239"/>
      <c r="BB69" s="253"/>
      <c r="BC69" s="259"/>
      <c r="BD69" s="259"/>
      <c r="BE69" s="259"/>
      <c r="BF69" s="259"/>
      <c r="BG69" s="259"/>
      <c r="BH69" s="279"/>
    </row>
    <row r="70" spans="2:60" ht="20.25" customHeight="1">
      <c r="B70" s="16" t="s">
        <v>206</v>
      </c>
      <c r="C70" s="33"/>
      <c r="D70" s="33"/>
      <c r="E70" s="33"/>
      <c r="F70" s="33"/>
      <c r="G70" s="33"/>
      <c r="H70" s="33"/>
      <c r="I70" s="33"/>
      <c r="J70" s="33"/>
      <c r="K70" s="33"/>
      <c r="L70" s="33"/>
      <c r="M70" s="33"/>
      <c r="N70" s="33"/>
      <c r="O70" s="33"/>
      <c r="P70" s="33"/>
      <c r="Q70" s="33"/>
      <c r="R70" s="33"/>
      <c r="S70" s="33"/>
      <c r="T70" s="147"/>
      <c r="U70" s="159"/>
      <c r="V70" s="170"/>
      <c r="W70" s="170"/>
      <c r="X70" s="170"/>
      <c r="Y70" s="170"/>
      <c r="Z70" s="170"/>
      <c r="AA70" s="185"/>
      <c r="AB70" s="195"/>
      <c r="AC70" s="170"/>
      <c r="AD70" s="170"/>
      <c r="AE70" s="170"/>
      <c r="AF70" s="170"/>
      <c r="AG70" s="170"/>
      <c r="AH70" s="185"/>
      <c r="AI70" s="195"/>
      <c r="AJ70" s="170"/>
      <c r="AK70" s="170"/>
      <c r="AL70" s="170"/>
      <c r="AM70" s="170"/>
      <c r="AN70" s="170"/>
      <c r="AO70" s="185"/>
      <c r="AP70" s="195"/>
      <c r="AQ70" s="170"/>
      <c r="AR70" s="170"/>
      <c r="AS70" s="170"/>
      <c r="AT70" s="170"/>
      <c r="AU70" s="170"/>
      <c r="AV70" s="185"/>
      <c r="AW70" s="195"/>
      <c r="AX70" s="170"/>
      <c r="AY70" s="216"/>
      <c r="AZ70" s="227"/>
      <c r="BA70" s="240"/>
      <c r="BB70" s="254"/>
      <c r="BC70" s="260"/>
      <c r="BD70" s="260"/>
      <c r="BE70" s="260"/>
      <c r="BF70" s="260"/>
      <c r="BG70" s="260"/>
      <c r="BH70" s="280"/>
    </row>
    <row r="71" spans="2:60" ht="20.25" customHeight="1">
      <c r="B71" s="16" t="s">
        <v>163</v>
      </c>
      <c r="C71" s="33"/>
      <c r="D71" s="33"/>
      <c r="E71" s="33"/>
      <c r="F71" s="33"/>
      <c r="G71" s="33"/>
      <c r="H71" s="33"/>
      <c r="I71" s="33"/>
      <c r="J71" s="33"/>
      <c r="K71" s="33"/>
      <c r="L71" s="33"/>
      <c r="M71" s="33"/>
      <c r="N71" s="33"/>
      <c r="O71" s="33"/>
      <c r="P71" s="33"/>
      <c r="Q71" s="33"/>
      <c r="R71" s="33"/>
      <c r="S71" s="33"/>
      <c r="T71" s="147"/>
      <c r="U71" s="159"/>
      <c r="V71" s="170"/>
      <c r="W71" s="170"/>
      <c r="X71" s="170"/>
      <c r="Y71" s="170"/>
      <c r="Z71" s="170"/>
      <c r="AA71" s="186"/>
      <c r="AB71" s="196"/>
      <c r="AC71" s="170"/>
      <c r="AD71" s="170"/>
      <c r="AE71" s="170"/>
      <c r="AF71" s="170"/>
      <c r="AG71" s="170"/>
      <c r="AH71" s="186"/>
      <c r="AI71" s="196"/>
      <c r="AJ71" s="170"/>
      <c r="AK71" s="170"/>
      <c r="AL71" s="170"/>
      <c r="AM71" s="170"/>
      <c r="AN71" s="170"/>
      <c r="AO71" s="186"/>
      <c r="AP71" s="196"/>
      <c r="AQ71" s="170"/>
      <c r="AR71" s="170"/>
      <c r="AS71" s="170"/>
      <c r="AT71" s="170"/>
      <c r="AU71" s="170"/>
      <c r="AV71" s="186"/>
      <c r="AW71" s="196"/>
      <c r="AX71" s="170"/>
      <c r="AY71" s="216"/>
      <c r="AZ71" s="227"/>
      <c r="BA71" s="240"/>
      <c r="BB71" s="254"/>
      <c r="BC71" s="260"/>
      <c r="BD71" s="260"/>
      <c r="BE71" s="260"/>
      <c r="BF71" s="260"/>
      <c r="BG71" s="260"/>
      <c r="BH71" s="280"/>
    </row>
    <row r="72" spans="2:60" ht="20.25" customHeight="1">
      <c r="B72" s="16" t="s">
        <v>207</v>
      </c>
      <c r="C72" s="33"/>
      <c r="D72" s="33"/>
      <c r="E72" s="33"/>
      <c r="F72" s="33"/>
      <c r="G72" s="33"/>
      <c r="H72" s="33"/>
      <c r="I72" s="33"/>
      <c r="J72" s="33"/>
      <c r="K72" s="33"/>
      <c r="L72" s="33"/>
      <c r="M72" s="33"/>
      <c r="N72" s="33"/>
      <c r="O72" s="33"/>
      <c r="P72" s="33"/>
      <c r="Q72" s="33"/>
      <c r="R72" s="33"/>
      <c r="S72" s="33"/>
      <c r="T72" s="147"/>
      <c r="U72" s="159"/>
      <c r="V72" s="170"/>
      <c r="W72" s="170"/>
      <c r="X72" s="170"/>
      <c r="Y72" s="170"/>
      <c r="Z72" s="170"/>
      <c r="AA72" s="186"/>
      <c r="AB72" s="196"/>
      <c r="AC72" s="170"/>
      <c r="AD72" s="170"/>
      <c r="AE72" s="170"/>
      <c r="AF72" s="170"/>
      <c r="AG72" s="170"/>
      <c r="AH72" s="186"/>
      <c r="AI72" s="196"/>
      <c r="AJ72" s="170"/>
      <c r="AK72" s="170"/>
      <c r="AL72" s="170"/>
      <c r="AM72" s="170"/>
      <c r="AN72" s="170"/>
      <c r="AO72" s="186"/>
      <c r="AP72" s="196"/>
      <c r="AQ72" s="170"/>
      <c r="AR72" s="170"/>
      <c r="AS72" s="170"/>
      <c r="AT72" s="170"/>
      <c r="AU72" s="170"/>
      <c r="AV72" s="186"/>
      <c r="AW72" s="196"/>
      <c r="AX72" s="170"/>
      <c r="AY72" s="216"/>
      <c r="AZ72" s="228"/>
      <c r="BA72" s="241"/>
      <c r="BB72" s="254"/>
      <c r="BC72" s="260"/>
      <c r="BD72" s="260"/>
      <c r="BE72" s="260"/>
      <c r="BF72" s="260"/>
      <c r="BG72" s="260"/>
      <c r="BH72" s="280"/>
    </row>
    <row r="73" spans="2:60" ht="20.25" customHeight="1">
      <c r="B73" s="16" t="s">
        <v>195</v>
      </c>
      <c r="C73" s="33"/>
      <c r="D73" s="33"/>
      <c r="E73" s="33"/>
      <c r="F73" s="33"/>
      <c r="G73" s="33"/>
      <c r="H73" s="33"/>
      <c r="I73" s="33"/>
      <c r="J73" s="33"/>
      <c r="K73" s="33"/>
      <c r="L73" s="33"/>
      <c r="M73" s="33"/>
      <c r="N73" s="33"/>
      <c r="O73" s="33"/>
      <c r="P73" s="33"/>
      <c r="Q73" s="33"/>
      <c r="R73" s="33"/>
      <c r="S73" s="33"/>
      <c r="T73" s="147"/>
      <c r="U73" s="160" t="str">
        <f t="shared" ref="U73:AY73" si="1">IF(SUMIF($F$21:$F$68,"介護従業者",U21:U68)+SUMIF($F$21:$F$68,"看護職員",U21:U68)=0,"",(SUMIF($F$21:$F$68,"介護従業者",U21:U68)+SUMIF($F$21:$F$68,"看護職員",U21:U68)))</f>
        <v/>
      </c>
      <c r="V73" s="160" t="str">
        <f t="shared" si="1"/>
        <v/>
      </c>
      <c r="W73" s="160" t="str">
        <f t="shared" si="1"/>
        <v/>
      </c>
      <c r="X73" s="160" t="str">
        <f t="shared" si="1"/>
        <v/>
      </c>
      <c r="Y73" s="160" t="str">
        <f t="shared" si="1"/>
        <v/>
      </c>
      <c r="Z73" s="160" t="str">
        <f t="shared" si="1"/>
        <v/>
      </c>
      <c r="AA73" s="187" t="str">
        <f t="shared" si="1"/>
        <v/>
      </c>
      <c r="AB73" s="161" t="str">
        <f t="shared" si="1"/>
        <v/>
      </c>
      <c r="AC73" s="160" t="str">
        <f t="shared" si="1"/>
        <v/>
      </c>
      <c r="AD73" s="160" t="str">
        <f t="shared" si="1"/>
        <v/>
      </c>
      <c r="AE73" s="160" t="str">
        <f t="shared" si="1"/>
        <v/>
      </c>
      <c r="AF73" s="160" t="str">
        <f t="shared" si="1"/>
        <v/>
      </c>
      <c r="AG73" s="160" t="str">
        <f t="shared" si="1"/>
        <v/>
      </c>
      <c r="AH73" s="187" t="str">
        <f t="shared" si="1"/>
        <v/>
      </c>
      <c r="AI73" s="161" t="str">
        <f t="shared" si="1"/>
        <v/>
      </c>
      <c r="AJ73" s="160" t="str">
        <f t="shared" si="1"/>
        <v/>
      </c>
      <c r="AK73" s="160" t="str">
        <f t="shared" si="1"/>
        <v/>
      </c>
      <c r="AL73" s="160" t="str">
        <f t="shared" si="1"/>
        <v/>
      </c>
      <c r="AM73" s="160" t="str">
        <f t="shared" si="1"/>
        <v/>
      </c>
      <c r="AN73" s="160" t="str">
        <f t="shared" si="1"/>
        <v/>
      </c>
      <c r="AO73" s="187" t="str">
        <f t="shared" si="1"/>
        <v/>
      </c>
      <c r="AP73" s="161" t="str">
        <f t="shared" si="1"/>
        <v/>
      </c>
      <c r="AQ73" s="160" t="str">
        <f t="shared" si="1"/>
        <v/>
      </c>
      <c r="AR73" s="160" t="str">
        <f t="shared" si="1"/>
        <v/>
      </c>
      <c r="AS73" s="160" t="str">
        <f t="shared" si="1"/>
        <v/>
      </c>
      <c r="AT73" s="160" t="str">
        <f t="shared" si="1"/>
        <v/>
      </c>
      <c r="AU73" s="160" t="str">
        <f t="shared" si="1"/>
        <v/>
      </c>
      <c r="AV73" s="187" t="str">
        <f t="shared" si="1"/>
        <v/>
      </c>
      <c r="AW73" s="161" t="str">
        <f t="shared" si="1"/>
        <v/>
      </c>
      <c r="AX73" s="160" t="str">
        <f t="shared" si="1"/>
        <v/>
      </c>
      <c r="AY73" s="160" t="str">
        <f t="shared" si="1"/>
        <v/>
      </c>
      <c r="AZ73" s="229">
        <f>IF($BC$3="４週",SUM(U73:AV73),IF($BC$3="暦月",SUM(U73:AY73),""))</f>
        <v>0</v>
      </c>
      <c r="BA73" s="242"/>
      <c r="BB73" s="254"/>
      <c r="BC73" s="260"/>
      <c r="BD73" s="260"/>
      <c r="BE73" s="260"/>
      <c r="BF73" s="260"/>
      <c r="BG73" s="260"/>
      <c r="BH73" s="280"/>
    </row>
    <row r="74" spans="2:60" ht="20.25" customHeight="1">
      <c r="B74" s="16" t="s">
        <v>209</v>
      </c>
      <c r="C74" s="33"/>
      <c r="D74" s="33"/>
      <c r="E74" s="33"/>
      <c r="F74" s="33"/>
      <c r="G74" s="33"/>
      <c r="H74" s="33"/>
      <c r="I74" s="33"/>
      <c r="J74" s="33"/>
      <c r="K74" s="33"/>
      <c r="L74" s="33"/>
      <c r="M74" s="33"/>
      <c r="N74" s="33"/>
      <c r="O74" s="33"/>
      <c r="P74" s="33"/>
      <c r="Q74" s="33"/>
      <c r="R74" s="33"/>
      <c r="S74" s="33"/>
      <c r="T74" s="147"/>
      <c r="U74" s="161" t="str">
        <f t="shared" ref="U74:AY74" si="2">IF(SUMIF($F$21:$F$68,"看護職員",U21:U68)=0,"",SUMIF($F$21:$F$68,"看護職員",U21:U68))</f>
        <v/>
      </c>
      <c r="V74" s="171" t="str">
        <f t="shared" si="2"/>
        <v/>
      </c>
      <c r="W74" s="171" t="str">
        <f t="shared" si="2"/>
        <v/>
      </c>
      <c r="X74" s="171" t="str">
        <f t="shared" si="2"/>
        <v/>
      </c>
      <c r="Y74" s="171" t="str">
        <f t="shared" si="2"/>
        <v/>
      </c>
      <c r="Z74" s="171" t="str">
        <f t="shared" si="2"/>
        <v/>
      </c>
      <c r="AA74" s="187" t="str">
        <f t="shared" si="2"/>
        <v/>
      </c>
      <c r="AB74" s="161" t="str">
        <f t="shared" si="2"/>
        <v/>
      </c>
      <c r="AC74" s="171" t="str">
        <f t="shared" si="2"/>
        <v/>
      </c>
      <c r="AD74" s="171" t="str">
        <f t="shared" si="2"/>
        <v/>
      </c>
      <c r="AE74" s="171" t="str">
        <f t="shared" si="2"/>
        <v/>
      </c>
      <c r="AF74" s="171" t="str">
        <f t="shared" si="2"/>
        <v/>
      </c>
      <c r="AG74" s="171" t="str">
        <f t="shared" si="2"/>
        <v/>
      </c>
      <c r="AH74" s="187" t="str">
        <f t="shared" si="2"/>
        <v/>
      </c>
      <c r="AI74" s="161" t="str">
        <f t="shared" si="2"/>
        <v/>
      </c>
      <c r="AJ74" s="171" t="str">
        <f t="shared" si="2"/>
        <v/>
      </c>
      <c r="AK74" s="171" t="str">
        <f t="shared" si="2"/>
        <v/>
      </c>
      <c r="AL74" s="171" t="str">
        <f t="shared" si="2"/>
        <v/>
      </c>
      <c r="AM74" s="171" t="str">
        <f t="shared" si="2"/>
        <v/>
      </c>
      <c r="AN74" s="171" t="str">
        <f t="shared" si="2"/>
        <v/>
      </c>
      <c r="AO74" s="187" t="str">
        <f t="shared" si="2"/>
        <v/>
      </c>
      <c r="AP74" s="161" t="str">
        <f t="shared" si="2"/>
        <v/>
      </c>
      <c r="AQ74" s="171" t="str">
        <f t="shared" si="2"/>
        <v/>
      </c>
      <c r="AR74" s="171" t="str">
        <f t="shared" si="2"/>
        <v/>
      </c>
      <c r="AS74" s="171" t="str">
        <f t="shared" si="2"/>
        <v/>
      </c>
      <c r="AT74" s="171" t="str">
        <f t="shared" si="2"/>
        <v/>
      </c>
      <c r="AU74" s="171" t="str">
        <f t="shared" si="2"/>
        <v/>
      </c>
      <c r="AV74" s="187" t="str">
        <f t="shared" si="2"/>
        <v/>
      </c>
      <c r="AW74" s="161" t="str">
        <f t="shared" si="2"/>
        <v/>
      </c>
      <c r="AX74" s="171" t="str">
        <f t="shared" si="2"/>
        <v/>
      </c>
      <c r="AY74" s="171" t="str">
        <f t="shared" si="2"/>
        <v/>
      </c>
      <c r="AZ74" s="229">
        <f>IF($BC$3="４週",SUM(U74:AV74),IF($BC$3="暦月",SUM(U74:AY74),""))</f>
        <v>0</v>
      </c>
      <c r="BA74" s="242"/>
      <c r="BB74" s="254"/>
      <c r="BC74" s="260"/>
      <c r="BD74" s="260"/>
      <c r="BE74" s="260"/>
      <c r="BF74" s="260"/>
      <c r="BG74" s="260"/>
      <c r="BH74" s="280"/>
    </row>
    <row r="75" spans="2:60" ht="20.25" customHeight="1">
      <c r="B75" s="17" t="s">
        <v>210</v>
      </c>
      <c r="C75" s="34"/>
      <c r="D75" s="34"/>
      <c r="E75" s="34"/>
      <c r="F75" s="34"/>
      <c r="G75" s="34"/>
      <c r="H75" s="34"/>
      <c r="I75" s="34"/>
      <c r="J75" s="34"/>
      <c r="K75" s="34"/>
      <c r="L75" s="34"/>
      <c r="M75" s="34"/>
      <c r="N75" s="34"/>
      <c r="O75" s="34"/>
      <c r="P75" s="34"/>
      <c r="Q75" s="34"/>
      <c r="R75" s="34"/>
      <c r="S75" s="34"/>
      <c r="T75" s="148"/>
      <c r="U75" s="162" t="str">
        <f t="shared" ref="U75:AV75" si="3">IF((SUMIF($G$21:$G$68,"介護従業者",U21:U68)+SUMIF($G$21:$G$68,"看護職員",U21:U68))=0,"",(SUMIF($G$21:$G$68,"介護従業者",U21:U68)+SUMIF($G$21:$G$68,"看護職員",U21:U68)))</f>
        <v/>
      </c>
      <c r="V75" s="172" t="str">
        <f t="shared" si="3"/>
        <v/>
      </c>
      <c r="W75" s="172" t="str">
        <f t="shared" si="3"/>
        <v/>
      </c>
      <c r="X75" s="172" t="str">
        <f t="shared" si="3"/>
        <v/>
      </c>
      <c r="Y75" s="172" t="str">
        <f t="shared" si="3"/>
        <v/>
      </c>
      <c r="Z75" s="172" t="str">
        <f t="shared" si="3"/>
        <v/>
      </c>
      <c r="AA75" s="188" t="str">
        <f t="shared" si="3"/>
        <v/>
      </c>
      <c r="AB75" s="162" t="str">
        <f t="shared" si="3"/>
        <v/>
      </c>
      <c r="AC75" s="172" t="str">
        <f t="shared" si="3"/>
        <v/>
      </c>
      <c r="AD75" s="172" t="str">
        <f t="shared" si="3"/>
        <v/>
      </c>
      <c r="AE75" s="172" t="str">
        <f t="shared" si="3"/>
        <v/>
      </c>
      <c r="AF75" s="172" t="str">
        <f t="shared" si="3"/>
        <v/>
      </c>
      <c r="AG75" s="172" t="str">
        <f t="shared" si="3"/>
        <v/>
      </c>
      <c r="AH75" s="188" t="str">
        <f t="shared" si="3"/>
        <v/>
      </c>
      <c r="AI75" s="162" t="str">
        <f t="shared" si="3"/>
        <v/>
      </c>
      <c r="AJ75" s="172" t="str">
        <f t="shared" si="3"/>
        <v/>
      </c>
      <c r="AK75" s="172" t="str">
        <f t="shared" si="3"/>
        <v/>
      </c>
      <c r="AL75" s="172" t="str">
        <f t="shared" si="3"/>
        <v/>
      </c>
      <c r="AM75" s="172" t="str">
        <f t="shared" si="3"/>
        <v/>
      </c>
      <c r="AN75" s="172" t="str">
        <f t="shared" si="3"/>
        <v/>
      </c>
      <c r="AO75" s="188" t="str">
        <f t="shared" si="3"/>
        <v/>
      </c>
      <c r="AP75" s="162" t="str">
        <f t="shared" si="3"/>
        <v/>
      </c>
      <c r="AQ75" s="172" t="str">
        <f t="shared" si="3"/>
        <v/>
      </c>
      <c r="AR75" s="172" t="str">
        <f t="shared" si="3"/>
        <v/>
      </c>
      <c r="AS75" s="172" t="str">
        <f t="shared" si="3"/>
        <v/>
      </c>
      <c r="AT75" s="172" t="str">
        <f t="shared" si="3"/>
        <v/>
      </c>
      <c r="AU75" s="172" t="str">
        <f t="shared" si="3"/>
        <v/>
      </c>
      <c r="AV75" s="188" t="str">
        <f t="shared" si="3"/>
        <v/>
      </c>
      <c r="AW75" s="162" t="str">
        <f>IF(SUMIF($G$21:$G$68,"介護従業者",AW21:AW68)=0,"",SUMIF($G$21:$G$68,"介護従業者",AW21:AW68))</f>
        <v/>
      </c>
      <c r="AX75" s="172" t="str">
        <f>IF(SUMIF($G$21:$G$68,"介護従業者",AX21:AX68)=0,"",SUMIF($G$21:$G$68,"介護従業者",AX21:AX68))</f>
        <v/>
      </c>
      <c r="AY75" s="217" t="str">
        <f>IF(SUMIF($G$21:$G$68,"介護従業者",AY21:AY68)=0,"",SUMIF($G$21:$G$68,"介護従業者",AY21:AY68))</f>
        <v/>
      </c>
      <c r="AZ75" s="230">
        <f>IF($BC$3="４週",SUM(U75:AV75),IF($BC$3="暦月",SUM(U75:AY75),""))</f>
        <v>0</v>
      </c>
      <c r="BA75" s="243"/>
      <c r="BB75" s="255"/>
      <c r="BC75" s="261"/>
      <c r="BD75" s="261"/>
      <c r="BE75" s="261"/>
      <c r="BF75" s="261"/>
      <c r="BG75" s="261"/>
      <c r="BH75" s="281"/>
    </row>
    <row r="76" spans="2:60" s="4" customFormat="1" ht="20.25" customHeight="1">
      <c r="C76" s="35"/>
      <c r="D76" s="35"/>
      <c r="E76" s="35"/>
      <c r="F76" s="35"/>
      <c r="G76" s="35"/>
      <c r="BH76" s="282"/>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3:57">
      <c r="C130" s="36"/>
      <c r="D130" s="36"/>
      <c r="E130" s="36"/>
      <c r="F130" s="36"/>
      <c r="G130" s="36"/>
      <c r="H130" s="36"/>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row>
    <row r="131" spans="3:57">
      <c r="C131" s="36"/>
      <c r="D131" s="36"/>
      <c r="E131" s="36"/>
      <c r="F131" s="36"/>
      <c r="G131" s="36"/>
      <c r="H131" s="36"/>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row>
    <row r="132" spans="3:57">
      <c r="C132" s="37"/>
      <c r="D132" s="37"/>
      <c r="E132" s="37"/>
      <c r="F132" s="37"/>
      <c r="G132" s="37"/>
      <c r="H132" s="37"/>
      <c r="I132" s="36"/>
      <c r="J132" s="36"/>
    </row>
    <row r="133" spans="3:57">
      <c r="C133" s="37"/>
      <c r="D133" s="37"/>
      <c r="E133" s="37"/>
      <c r="F133" s="37"/>
      <c r="G133" s="37"/>
      <c r="H133" s="37"/>
      <c r="I133" s="36"/>
      <c r="J133" s="36"/>
    </row>
    <row r="134" spans="3:57">
      <c r="C134" s="36"/>
      <c r="D134" s="36"/>
      <c r="E134" s="36"/>
      <c r="F134" s="36"/>
      <c r="G134" s="36"/>
      <c r="H134" s="36"/>
    </row>
    <row r="135" spans="3:57">
      <c r="C135" s="36"/>
      <c r="D135" s="36"/>
      <c r="E135" s="36"/>
      <c r="F135" s="36"/>
      <c r="G135" s="36"/>
      <c r="H135" s="36"/>
    </row>
    <row r="136" spans="3:57">
      <c r="C136" s="36"/>
      <c r="D136" s="36"/>
      <c r="E136" s="36"/>
      <c r="F136" s="36"/>
      <c r="G136" s="36"/>
      <c r="H136" s="36"/>
    </row>
    <row r="137" spans="3:57">
      <c r="C137" s="36"/>
      <c r="D137" s="36"/>
      <c r="E137" s="36"/>
      <c r="F137" s="36"/>
      <c r="G137" s="36"/>
      <c r="H137" s="36"/>
    </row>
  </sheetData>
  <mergeCells count="218">
    <mergeCell ref="AR1:BG1"/>
    <mergeCell ref="AA2:AB2"/>
    <mergeCell ref="AD2:AE2"/>
    <mergeCell ref="AH2:AI2"/>
    <mergeCell ref="AR2:BG2"/>
    <mergeCell ref="BC3:BF3"/>
    <mergeCell ref="BC4:BF4"/>
    <mergeCell ref="AY6:AZ6"/>
    <mergeCell ref="BC6:BD6"/>
    <mergeCell ref="BC8:BD8"/>
    <mergeCell ref="BC10:BD10"/>
    <mergeCell ref="U12:V12"/>
    <mergeCell ref="BB13:BD13"/>
    <mergeCell ref="BF13:BH13"/>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B73:T73"/>
    <mergeCell ref="AZ73:BA73"/>
    <mergeCell ref="B74:T74"/>
    <mergeCell ref="AZ74:BA74"/>
    <mergeCell ref="B75:T75"/>
    <mergeCell ref="AZ75:BA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2"/>
    <mergeCell ref="BB69:BH75"/>
  </mergeCells>
  <phoneticPr fontId="1"/>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28"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workbookViewId="0"/>
  </sheetViews>
  <sheetFormatPr defaultColWidth="9" defaultRowHeight="26.4"/>
  <cols>
    <col min="1" max="1" width="1.59765625" style="284" customWidth="1"/>
    <col min="2" max="2" width="5.59765625" style="285" customWidth="1"/>
    <col min="3" max="3" width="10.59765625" style="285" customWidth="1"/>
    <col min="4" max="4" width="10.59765625" style="285" hidden="1" customWidth="1"/>
    <col min="5" max="5" width="3.3984375" style="285" bestFit="1" customWidth="1"/>
    <col min="6" max="6" width="15.59765625" style="284" customWidth="1"/>
    <col min="7" max="7" width="3.3984375" style="284" bestFit="1" customWidth="1"/>
    <col min="8" max="8" width="15.59765625" style="284" customWidth="1"/>
    <col min="9" max="9" width="3.3984375" style="284" bestFit="1" customWidth="1"/>
    <col min="10" max="10" width="15.59765625" style="285" customWidth="1"/>
    <col min="11" max="11" width="3.3984375" style="284" bestFit="1" customWidth="1"/>
    <col min="12" max="12" width="15.59765625" style="284" customWidth="1"/>
    <col min="13" max="13" width="5" style="284" customWidth="1"/>
    <col min="14" max="14" width="15.59765625" style="284" customWidth="1"/>
    <col min="15" max="15" width="3.3984375" style="284" customWidth="1"/>
    <col min="16" max="16" width="15.59765625" style="284" customWidth="1"/>
    <col min="17" max="17" width="3.3984375" style="284" customWidth="1"/>
    <col min="18" max="18" width="15.59765625" style="284" customWidth="1"/>
    <col min="19" max="19" width="3.3984375" style="284" customWidth="1"/>
    <col min="20" max="20" width="15.59765625" style="284" customWidth="1"/>
    <col min="21" max="21" width="3.3984375" style="284" customWidth="1"/>
    <col min="22" max="22" width="15.59765625" style="284" customWidth="1"/>
    <col min="23" max="23" width="3.3984375" style="284" customWidth="1"/>
    <col min="24" max="24" width="15.59765625" style="284" customWidth="1"/>
    <col min="25" max="25" width="3.3984375" style="284" customWidth="1"/>
    <col min="26" max="26" width="15.59765625" style="284" customWidth="1"/>
    <col min="27" max="27" width="3.3984375" style="284" customWidth="1"/>
    <col min="28" max="28" width="50.59765625" style="284" customWidth="1"/>
    <col min="29" max="16384" width="9" style="284"/>
  </cols>
  <sheetData>
    <row r="1" spans="2:28">
      <c r="B1" s="286" t="s">
        <v>55</v>
      </c>
    </row>
    <row r="2" spans="2:28">
      <c r="B2" s="287" t="s">
        <v>58</v>
      </c>
      <c r="F2" s="288"/>
      <c r="G2" s="299"/>
      <c r="H2" s="299"/>
      <c r="I2" s="299"/>
      <c r="J2" s="295"/>
      <c r="K2" s="299"/>
      <c r="L2" s="299"/>
    </row>
    <row r="3" spans="2:28">
      <c r="B3" s="288" t="s">
        <v>161</v>
      </c>
      <c r="F3" s="295" t="s">
        <v>162</v>
      </c>
      <c r="G3" s="299"/>
      <c r="H3" s="299"/>
      <c r="I3" s="299"/>
      <c r="J3" s="295"/>
      <c r="K3" s="299"/>
      <c r="L3" s="299"/>
    </row>
    <row r="4" spans="2:28">
      <c r="B4" s="287"/>
      <c r="F4" s="296" t="s">
        <v>34</v>
      </c>
      <c r="G4" s="296"/>
      <c r="H4" s="296"/>
      <c r="I4" s="296"/>
      <c r="J4" s="296"/>
      <c r="K4" s="296"/>
      <c r="L4" s="296"/>
      <c r="N4" s="296" t="s">
        <v>79</v>
      </c>
      <c r="O4" s="296"/>
      <c r="P4" s="296"/>
      <c r="R4" s="296" t="s">
        <v>78</v>
      </c>
      <c r="S4" s="296"/>
      <c r="T4" s="296"/>
      <c r="U4" s="296"/>
      <c r="V4" s="296"/>
      <c r="W4" s="296"/>
      <c r="X4" s="296"/>
      <c r="Z4" s="306" t="s">
        <v>89</v>
      </c>
      <c r="AB4" s="296" t="s">
        <v>140</v>
      </c>
    </row>
    <row r="5" spans="2:28">
      <c r="B5" s="285" t="s">
        <v>39</v>
      </c>
      <c r="C5" s="285" t="s">
        <v>3</v>
      </c>
      <c r="F5" s="285" t="s">
        <v>173</v>
      </c>
      <c r="G5" s="285"/>
      <c r="H5" s="285" t="s">
        <v>175</v>
      </c>
      <c r="J5" s="285" t="s">
        <v>1</v>
      </c>
      <c r="L5" s="285" t="s">
        <v>34</v>
      </c>
      <c r="N5" s="285" t="s">
        <v>176</v>
      </c>
      <c r="P5" s="285" t="s">
        <v>177</v>
      </c>
      <c r="R5" s="285" t="s">
        <v>176</v>
      </c>
      <c r="T5" s="285" t="s">
        <v>177</v>
      </c>
      <c r="V5" s="285" t="s">
        <v>1</v>
      </c>
      <c r="X5" s="285" t="s">
        <v>34</v>
      </c>
      <c r="Z5" s="307" t="s">
        <v>90</v>
      </c>
      <c r="AB5" s="296"/>
    </row>
    <row r="6" spans="2:28">
      <c r="B6" s="289">
        <v>1</v>
      </c>
      <c r="C6" s="290" t="s">
        <v>61</v>
      </c>
      <c r="D6" s="294" t="str">
        <f t="shared" ref="D6:D38" si="0">C6</f>
        <v>a</v>
      </c>
      <c r="E6" s="289" t="s">
        <v>30</v>
      </c>
      <c r="F6" s="297"/>
      <c r="G6" s="289" t="s">
        <v>14</v>
      </c>
      <c r="H6" s="297"/>
      <c r="I6" s="300" t="s">
        <v>60</v>
      </c>
      <c r="J6" s="297">
        <v>0</v>
      </c>
      <c r="K6" s="301" t="s">
        <v>8</v>
      </c>
      <c r="L6" s="296" t="str">
        <f t="shared" ref="L6:L22" si="1">IF(OR(F6="",H6=""),"",(H6+IF(F6&gt;H6,1,0)-F6-J6)*24)</f>
        <v/>
      </c>
      <c r="N6" s="297">
        <v>0.29166666666666669</v>
      </c>
      <c r="O6" s="285" t="s">
        <v>14</v>
      </c>
      <c r="P6" s="297">
        <v>0.83333333333333337</v>
      </c>
      <c r="R6" s="304" t="str">
        <f t="shared" ref="R6:R22" si="2">IF(F6="","",IF(F6&lt;N6,N6,IF(F6&gt;=P6,"",F6)))</f>
        <v/>
      </c>
      <c r="S6" s="285" t="s">
        <v>14</v>
      </c>
      <c r="T6" s="304" t="str">
        <f t="shared" ref="T6:T22" si="3">IF(H6="","",IF(H6&gt;F6,IF(H6&lt;P6,H6,P6),P6))</f>
        <v/>
      </c>
      <c r="U6" s="305" t="s">
        <v>60</v>
      </c>
      <c r="V6" s="297">
        <v>0</v>
      </c>
      <c r="W6" s="284" t="s">
        <v>8</v>
      </c>
      <c r="X6" s="296" t="str">
        <f t="shared" ref="X6:X22" si="4">IF(R6="","",IF((T6+IF(R6&gt;T6,1,0)-R6-V6)*24=0,"",(T6+IF(R6&gt;T6,1,0)-R6-V6)*24))</f>
        <v/>
      </c>
      <c r="Z6" s="296" t="str">
        <f t="shared" ref="Z6:Z22" si="5">IF(X6="",L6,IF(OR(L6-X6=0,L6-X6&lt;0),"-",L6-X6))</f>
        <v/>
      </c>
      <c r="AB6" s="308"/>
    </row>
    <row r="7" spans="2:28">
      <c r="B7" s="289">
        <v>2</v>
      </c>
      <c r="C7" s="290" t="s">
        <v>42</v>
      </c>
      <c r="D7" s="294" t="str">
        <f t="shared" si="0"/>
        <v>b</v>
      </c>
      <c r="E7" s="289" t="s">
        <v>30</v>
      </c>
      <c r="F7" s="297"/>
      <c r="G7" s="289" t="s">
        <v>14</v>
      </c>
      <c r="H7" s="297"/>
      <c r="I7" s="300" t="s">
        <v>60</v>
      </c>
      <c r="J7" s="297">
        <v>0</v>
      </c>
      <c r="K7" s="301" t="s">
        <v>8</v>
      </c>
      <c r="L7" s="296" t="str">
        <f t="shared" si="1"/>
        <v/>
      </c>
      <c r="N7" s="302">
        <f t="shared" ref="N7:N22" si="6">$N$6</f>
        <v>0.29166666666666669</v>
      </c>
      <c r="O7" s="285" t="s">
        <v>14</v>
      </c>
      <c r="P7" s="302">
        <f t="shared" ref="P7:P22" si="7">$P$6</f>
        <v>0.83333333333333337</v>
      </c>
      <c r="R7" s="304" t="str">
        <f t="shared" si="2"/>
        <v/>
      </c>
      <c r="S7" s="285" t="s">
        <v>14</v>
      </c>
      <c r="T7" s="304" t="str">
        <f t="shared" si="3"/>
        <v/>
      </c>
      <c r="U7" s="305" t="s">
        <v>60</v>
      </c>
      <c r="V7" s="297">
        <v>0</v>
      </c>
      <c r="W7" s="284" t="s">
        <v>8</v>
      </c>
      <c r="X7" s="296" t="str">
        <f t="shared" si="4"/>
        <v/>
      </c>
      <c r="Z7" s="296" t="str">
        <f t="shared" si="5"/>
        <v/>
      </c>
      <c r="AB7" s="308"/>
    </row>
    <row r="8" spans="2:28">
      <c r="B8" s="289">
        <v>3</v>
      </c>
      <c r="C8" s="290" t="s">
        <v>63</v>
      </c>
      <c r="D8" s="294" t="str">
        <f t="shared" si="0"/>
        <v>c</v>
      </c>
      <c r="E8" s="289" t="s">
        <v>30</v>
      </c>
      <c r="F8" s="297"/>
      <c r="G8" s="289" t="s">
        <v>14</v>
      </c>
      <c r="H8" s="297"/>
      <c r="I8" s="300" t="s">
        <v>60</v>
      </c>
      <c r="J8" s="297">
        <v>0</v>
      </c>
      <c r="K8" s="301" t="s">
        <v>8</v>
      </c>
      <c r="L8" s="296" t="str">
        <f t="shared" si="1"/>
        <v/>
      </c>
      <c r="N8" s="302">
        <f t="shared" si="6"/>
        <v>0.29166666666666669</v>
      </c>
      <c r="O8" s="285" t="s">
        <v>14</v>
      </c>
      <c r="P8" s="302">
        <f t="shared" si="7"/>
        <v>0.83333333333333337</v>
      </c>
      <c r="R8" s="304" t="str">
        <f t="shared" si="2"/>
        <v/>
      </c>
      <c r="S8" s="285" t="s">
        <v>14</v>
      </c>
      <c r="T8" s="304" t="str">
        <f t="shared" si="3"/>
        <v/>
      </c>
      <c r="U8" s="305" t="s">
        <v>60</v>
      </c>
      <c r="V8" s="297">
        <v>0</v>
      </c>
      <c r="W8" s="284" t="s">
        <v>8</v>
      </c>
      <c r="X8" s="296" t="str">
        <f t="shared" si="4"/>
        <v/>
      </c>
      <c r="Z8" s="296" t="str">
        <f t="shared" si="5"/>
        <v/>
      </c>
      <c r="AB8" s="308"/>
    </row>
    <row r="9" spans="2:28">
      <c r="B9" s="289">
        <v>4</v>
      </c>
      <c r="C9" s="290" t="s">
        <v>66</v>
      </c>
      <c r="D9" s="294" t="str">
        <f t="shared" si="0"/>
        <v>d</v>
      </c>
      <c r="E9" s="289" t="s">
        <v>30</v>
      </c>
      <c r="F9" s="297"/>
      <c r="G9" s="289" t="s">
        <v>14</v>
      </c>
      <c r="H9" s="297"/>
      <c r="I9" s="300" t="s">
        <v>60</v>
      </c>
      <c r="J9" s="297">
        <v>0</v>
      </c>
      <c r="K9" s="301" t="s">
        <v>8</v>
      </c>
      <c r="L9" s="296" t="str">
        <f t="shared" si="1"/>
        <v/>
      </c>
      <c r="N9" s="302">
        <f t="shared" si="6"/>
        <v>0.29166666666666669</v>
      </c>
      <c r="O9" s="285" t="s">
        <v>14</v>
      </c>
      <c r="P9" s="302">
        <f t="shared" si="7"/>
        <v>0.83333333333333337</v>
      </c>
      <c r="R9" s="304" t="str">
        <f t="shared" si="2"/>
        <v/>
      </c>
      <c r="S9" s="285" t="s">
        <v>14</v>
      </c>
      <c r="T9" s="304" t="str">
        <f t="shared" si="3"/>
        <v/>
      </c>
      <c r="U9" s="305" t="s">
        <v>60</v>
      </c>
      <c r="V9" s="297">
        <v>0</v>
      </c>
      <c r="W9" s="284" t="s">
        <v>8</v>
      </c>
      <c r="X9" s="296" t="str">
        <f t="shared" si="4"/>
        <v/>
      </c>
      <c r="Z9" s="296" t="str">
        <f t="shared" si="5"/>
        <v/>
      </c>
      <c r="AB9" s="308"/>
    </row>
    <row r="10" spans="2:28">
      <c r="B10" s="289">
        <v>5</v>
      </c>
      <c r="C10" s="290" t="s">
        <v>67</v>
      </c>
      <c r="D10" s="294" t="str">
        <f t="shared" si="0"/>
        <v>e</v>
      </c>
      <c r="E10" s="289" t="s">
        <v>30</v>
      </c>
      <c r="F10" s="297"/>
      <c r="G10" s="289" t="s">
        <v>14</v>
      </c>
      <c r="H10" s="297"/>
      <c r="I10" s="300" t="s">
        <v>60</v>
      </c>
      <c r="J10" s="297">
        <v>0</v>
      </c>
      <c r="K10" s="301" t="s">
        <v>8</v>
      </c>
      <c r="L10" s="296" t="str">
        <f t="shared" si="1"/>
        <v/>
      </c>
      <c r="N10" s="302">
        <f t="shared" si="6"/>
        <v>0.29166666666666669</v>
      </c>
      <c r="O10" s="285" t="s">
        <v>14</v>
      </c>
      <c r="P10" s="302">
        <f t="shared" si="7"/>
        <v>0.83333333333333337</v>
      </c>
      <c r="R10" s="304" t="str">
        <f t="shared" si="2"/>
        <v/>
      </c>
      <c r="S10" s="285" t="s">
        <v>14</v>
      </c>
      <c r="T10" s="304" t="str">
        <f t="shared" si="3"/>
        <v/>
      </c>
      <c r="U10" s="305" t="s">
        <v>60</v>
      </c>
      <c r="V10" s="297">
        <v>0</v>
      </c>
      <c r="W10" s="284" t="s">
        <v>8</v>
      </c>
      <c r="X10" s="296" t="str">
        <f t="shared" si="4"/>
        <v/>
      </c>
      <c r="Z10" s="296" t="str">
        <f t="shared" si="5"/>
        <v/>
      </c>
      <c r="AB10" s="308"/>
    </row>
    <row r="11" spans="2:28">
      <c r="B11" s="289">
        <v>6</v>
      </c>
      <c r="C11" s="290" t="s">
        <v>49</v>
      </c>
      <c r="D11" s="294" t="str">
        <f t="shared" si="0"/>
        <v>f</v>
      </c>
      <c r="E11" s="289" t="s">
        <v>30</v>
      </c>
      <c r="F11" s="297"/>
      <c r="G11" s="289" t="s">
        <v>14</v>
      </c>
      <c r="H11" s="297"/>
      <c r="I11" s="300" t="s">
        <v>60</v>
      </c>
      <c r="J11" s="297">
        <v>0</v>
      </c>
      <c r="K11" s="301" t="s">
        <v>8</v>
      </c>
      <c r="L11" s="296" t="str">
        <f t="shared" si="1"/>
        <v/>
      </c>
      <c r="N11" s="302">
        <f t="shared" si="6"/>
        <v>0.29166666666666669</v>
      </c>
      <c r="O11" s="285" t="s">
        <v>14</v>
      </c>
      <c r="P11" s="302">
        <f t="shared" si="7"/>
        <v>0.83333333333333337</v>
      </c>
      <c r="R11" s="304" t="str">
        <f t="shared" si="2"/>
        <v/>
      </c>
      <c r="S11" s="285" t="s">
        <v>14</v>
      </c>
      <c r="T11" s="304" t="str">
        <f t="shared" si="3"/>
        <v/>
      </c>
      <c r="U11" s="305" t="s">
        <v>60</v>
      </c>
      <c r="V11" s="297">
        <v>0</v>
      </c>
      <c r="W11" s="284" t="s">
        <v>8</v>
      </c>
      <c r="X11" s="296" t="str">
        <f t="shared" si="4"/>
        <v/>
      </c>
      <c r="Z11" s="296" t="str">
        <f t="shared" si="5"/>
        <v/>
      </c>
      <c r="AB11" s="308"/>
    </row>
    <row r="12" spans="2:28">
      <c r="B12" s="289">
        <v>7</v>
      </c>
      <c r="C12" s="290" t="s">
        <v>68</v>
      </c>
      <c r="D12" s="294" t="str">
        <f t="shared" si="0"/>
        <v>g</v>
      </c>
      <c r="E12" s="289" t="s">
        <v>30</v>
      </c>
      <c r="F12" s="297"/>
      <c r="G12" s="289" t="s">
        <v>14</v>
      </c>
      <c r="H12" s="297"/>
      <c r="I12" s="300" t="s">
        <v>60</v>
      </c>
      <c r="J12" s="297">
        <v>0</v>
      </c>
      <c r="K12" s="301" t="s">
        <v>8</v>
      </c>
      <c r="L12" s="296" t="str">
        <f t="shared" si="1"/>
        <v/>
      </c>
      <c r="N12" s="302">
        <f t="shared" si="6"/>
        <v>0.29166666666666669</v>
      </c>
      <c r="O12" s="285" t="s">
        <v>14</v>
      </c>
      <c r="P12" s="302">
        <f t="shared" si="7"/>
        <v>0.83333333333333337</v>
      </c>
      <c r="R12" s="304" t="str">
        <f t="shared" si="2"/>
        <v/>
      </c>
      <c r="S12" s="285" t="s">
        <v>14</v>
      </c>
      <c r="T12" s="304" t="str">
        <f t="shared" si="3"/>
        <v/>
      </c>
      <c r="U12" s="305" t="s">
        <v>60</v>
      </c>
      <c r="V12" s="297">
        <v>0</v>
      </c>
      <c r="W12" s="284" t="s">
        <v>8</v>
      </c>
      <c r="X12" s="296" t="str">
        <f t="shared" si="4"/>
        <v/>
      </c>
      <c r="Z12" s="296" t="str">
        <f t="shared" si="5"/>
        <v/>
      </c>
      <c r="AB12" s="308"/>
    </row>
    <row r="13" spans="2:28">
      <c r="B13" s="289">
        <v>8</v>
      </c>
      <c r="C13" s="290" t="s">
        <v>62</v>
      </c>
      <c r="D13" s="294" t="str">
        <f t="shared" si="0"/>
        <v>h</v>
      </c>
      <c r="E13" s="289" t="s">
        <v>30</v>
      </c>
      <c r="F13" s="297"/>
      <c r="G13" s="289" t="s">
        <v>14</v>
      </c>
      <c r="H13" s="297"/>
      <c r="I13" s="300" t="s">
        <v>60</v>
      </c>
      <c r="J13" s="297">
        <v>0</v>
      </c>
      <c r="K13" s="301" t="s">
        <v>8</v>
      </c>
      <c r="L13" s="296" t="str">
        <f t="shared" si="1"/>
        <v/>
      </c>
      <c r="N13" s="302">
        <f t="shared" si="6"/>
        <v>0.29166666666666669</v>
      </c>
      <c r="O13" s="285" t="s">
        <v>14</v>
      </c>
      <c r="P13" s="302">
        <f t="shared" si="7"/>
        <v>0.83333333333333337</v>
      </c>
      <c r="R13" s="304" t="str">
        <f t="shared" si="2"/>
        <v/>
      </c>
      <c r="S13" s="285" t="s">
        <v>14</v>
      </c>
      <c r="T13" s="304" t="str">
        <f t="shared" si="3"/>
        <v/>
      </c>
      <c r="U13" s="305" t="s">
        <v>60</v>
      </c>
      <c r="V13" s="297">
        <v>0</v>
      </c>
      <c r="W13" s="284" t="s">
        <v>8</v>
      </c>
      <c r="X13" s="296" t="str">
        <f t="shared" si="4"/>
        <v/>
      </c>
      <c r="Z13" s="296" t="str">
        <f t="shared" si="5"/>
        <v/>
      </c>
      <c r="AB13" s="308"/>
    </row>
    <row r="14" spans="2:28">
      <c r="B14" s="289">
        <v>9</v>
      </c>
      <c r="C14" s="290" t="s">
        <v>56</v>
      </c>
      <c r="D14" s="294" t="str">
        <f t="shared" si="0"/>
        <v>i</v>
      </c>
      <c r="E14" s="289" t="s">
        <v>30</v>
      </c>
      <c r="F14" s="297"/>
      <c r="G14" s="289" t="s">
        <v>14</v>
      </c>
      <c r="H14" s="297"/>
      <c r="I14" s="300" t="s">
        <v>60</v>
      </c>
      <c r="J14" s="297">
        <v>0</v>
      </c>
      <c r="K14" s="301" t="s">
        <v>8</v>
      </c>
      <c r="L14" s="296" t="str">
        <f t="shared" si="1"/>
        <v/>
      </c>
      <c r="N14" s="302">
        <f t="shared" si="6"/>
        <v>0.29166666666666669</v>
      </c>
      <c r="O14" s="285" t="s">
        <v>14</v>
      </c>
      <c r="P14" s="302">
        <f t="shared" si="7"/>
        <v>0.83333333333333337</v>
      </c>
      <c r="R14" s="304" t="str">
        <f t="shared" si="2"/>
        <v/>
      </c>
      <c r="S14" s="285" t="s">
        <v>14</v>
      </c>
      <c r="T14" s="304" t="str">
        <f t="shared" si="3"/>
        <v/>
      </c>
      <c r="U14" s="305" t="s">
        <v>60</v>
      </c>
      <c r="V14" s="297">
        <v>0</v>
      </c>
      <c r="W14" s="284" t="s">
        <v>8</v>
      </c>
      <c r="X14" s="296" t="str">
        <f t="shared" si="4"/>
        <v/>
      </c>
      <c r="Z14" s="296" t="str">
        <f t="shared" si="5"/>
        <v/>
      </c>
      <c r="AB14" s="308"/>
    </row>
    <row r="15" spans="2:28">
      <c r="B15" s="289">
        <v>10</v>
      </c>
      <c r="C15" s="290" t="s">
        <v>44</v>
      </c>
      <c r="D15" s="294" t="str">
        <f t="shared" si="0"/>
        <v>j</v>
      </c>
      <c r="E15" s="289" t="s">
        <v>30</v>
      </c>
      <c r="F15" s="297"/>
      <c r="G15" s="289" t="s">
        <v>14</v>
      </c>
      <c r="H15" s="297"/>
      <c r="I15" s="300" t="s">
        <v>60</v>
      </c>
      <c r="J15" s="297">
        <v>0</v>
      </c>
      <c r="K15" s="301" t="s">
        <v>8</v>
      </c>
      <c r="L15" s="296" t="str">
        <f t="shared" si="1"/>
        <v/>
      </c>
      <c r="N15" s="302">
        <f t="shared" si="6"/>
        <v>0.29166666666666669</v>
      </c>
      <c r="O15" s="285" t="s">
        <v>14</v>
      </c>
      <c r="P15" s="302">
        <f t="shared" si="7"/>
        <v>0.83333333333333337</v>
      </c>
      <c r="R15" s="304" t="str">
        <f t="shared" si="2"/>
        <v/>
      </c>
      <c r="S15" s="285" t="s">
        <v>14</v>
      </c>
      <c r="T15" s="304" t="str">
        <f t="shared" si="3"/>
        <v/>
      </c>
      <c r="U15" s="305" t="s">
        <v>60</v>
      </c>
      <c r="V15" s="297">
        <v>0</v>
      </c>
      <c r="W15" s="284" t="s">
        <v>8</v>
      </c>
      <c r="X15" s="296" t="str">
        <f t="shared" si="4"/>
        <v/>
      </c>
      <c r="Z15" s="296" t="str">
        <f t="shared" si="5"/>
        <v/>
      </c>
      <c r="AB15" s="308"/>
    </row>
    <row r="16" spans="2:28">
      <c r="B16" s="289">
        <v>11</v>
      </c>
      <c r="C16" s="290" t="s">
        <v>69</v>
      </c>
      <c r="D16" s="294" t="str">
        <f t="shared" si="0"/>
        <v>k</v>
      </c>
      <c r="E16" s="289" t="s">
        <v>30</v>
      </c>
      <c r="F16" s="297"/>
      <c r="G16" s="289" t="s">
        <v>14</v>
      </c>
      <c r="H16" s="297"/>
      <c r="I16" s="300" t="s">
        <v>60</v>
      </c>
      <c r="J16" s="297">
        <v>0</v>
      </c>
      <c r="K16" s="301" t="s">
        <v>8</v>
      </c>
      <c r="L16" s="296" t="str">
        <f t="shared" si="1"/>
        <v/>
      </c>
      <c r="N16" s="302">
        <f t="shared" si="6"/>
        <v>0.29166666666666669</v>
      </c>
      <c r="O16" s="285" t="s">
        <v>14</v>
      </c>
      <c r="P16" s="302">
        <f t="shared" si="7"/>
        <v>0.83333333333333337</v>
      </c>
      <c r="R16" s="304" t="str">
        <f t="shared" si="2"/>
        <v/>
      </c>
      <c r="S16" s="285" t="s">
        <v>14</v>
      </c>
      <c r="T16" s="304" t="str">
        <f t="shared" si="3"/>
        <v/>
      </c>
      <c r="U16" s="305" t="s">
        <v>60</v>
      </c>
      <c r="V16" s="297">
        <v>0</v>
      </c>
      <c r="W16" s="284" t="s">
        <v>8</v>
      </c>
      <c r="X16" s="296" t="str">
        <f t="shared" si="4"/>
        <v/>
      </c>
      <c r="Z16" s="296" t="str">
        <f t="shared" si="5"/>
        <v/>
      </c>
      <c r="AB16" s="308"/>
    </row>
    <row r="17" spans="2:28">
      <c r="B17" s="289">
        <v>12</v>
      </c>
      <c r="C17" s="290" t="s">
        <v>71</v>
      </c>
      <c r="D17" s="294" t="str">
        <f t="shared" si="0"/>
        <v>l</v>
      </c>
      <c r="E17" s="289" t="s">
        <v>30</v>
      </c>
      <c r="F17" s="297"/>
      <c r="G17" s="289" t="s">
        <v>14</v>
      </c>
      <c r="H17" s="297"/>
      <c r="I17" s="300" t="s">
        <v>60</v>
      </c>
      <c r="J17" s="297">
        <v>0</v>
      </c>
      <c r="K17" s="301" t="s">
        <v>8</v>
      </c>
      <c r="L17" s="296" t="str">
        <f t="shared" si="1"/>
        <v/>
      </c>
      <c r="N17" s="302">
        <f t="shared" si="6"/>
        <v>0.29166666666666669</v>
      </c>
      <c r="O17" s="285" t="s">
        <v>14</v>
      </c>
      <c r="P17" s="302">
        <f t="shared" si="7"/>
        <v>0.83333333333333337</v>
      </c>
      <c r="R17" s="304" t="str">
        <f t="shared" si="2"/>
        <v/>
      </c>
      <c r="S17" s="285" t="s">
        <v>14</v>
      </c>
      <c r="T17" s="304" t="str">
        <f t="shared" si="3"/>
        <v/>
      </c>
      <c r="U17" s="305" t="s">
        <v>60</v>
      </c>
      <c r="V17" s="297">
        <v>0</v>
      </c>
      <c r="W17" s="284" t="s">
        <v>8</v>
      </c>
      <c r="X17" s="296" t="str">
        <f t="shared" si="4"/>
        <v/>
      </c>
      <c r="Z17" s="296" t="str">
        <f t="shared" si="5"/>
        <v/>
      </c>
      <c r="AB17" s="308"/>
    </row>
    <row r="18" spans="2:28">
      <c r="B18" s="289">
        <v>13</v>
      </c>
      <c r="C18" s="290" t="s">
        <v>9</v>
      </c>
      <c r="D18" s="294" t="str">
        <f t="shared" si="0"/>
        <v>m</v>
      </c>
      <c r="E18" s="289" t="s">
        <v>30</v>
      </c>
      <c r="F18" s="297"/>
      <c r="G18" s="289" t="s">
        <v>14</v>
      </c>
      <c r="H18" s="297"/>
      <c r="I18" s="300" t="s">
        <v>60</v>
      </c>
      <c r="J18" s="297">
        <v>0</v>
      </c>
      <c r="K18" s="301" t="s">
        <v>8</v>
      </c>
      <c r="L18" s="296" t="str">
        <f t="shared" si="1"/>
        <v/>
      </c>
      <c r="N18" s="302">
        <f t="shared" si="6"/>
        <v>0.29166666666666669</v>
      </c>
      <c r="O18" s="285" t="s">
        <v>14</v>
      </c>
      <c r="P18" s="302">
        <f t="shared" si="7"/>
        <v>0.83333333333333337</v>
      </c>
      <c r="R18" s="304" t="str">
        <f t="shared" si="2"/>
        <v/>
      </c>
      <c r="S18" s="285" t="s">
        <v>14</v>
      </c>
      <c r="T18" s="304" t="str">
        <f t="shared" si="3"/>
        <v/>
      </c>
      <c r="U18" s="305" t="s">
        <v>60</v>
      </c>
      <c r="V18" s="297">
        <v>0</v>
      </c>
      <c r="W18" s="284" t="s">
        <v>8</v>
      </c>
      <c r="X18" s="296" t="str">
        <f t="shared" si="4"/>
        <v/>
      </c>
      <c r="Z18" s="296" t="str">
        <f t="shared" si="5"/>
        <v/>
      </c>
      <c r="AB18" s="308"/>
    </row>
    <row r="19" spans="2:28">
      <c r="B19" s="289">
        <v>14</v>
      </c>
      <c r="C19" s="290" t="s">
        <v>18</v>
      </c>
      <c r="D19" s="294" t="str">
        <f t="shared" si="0"/>
        <v>n</v>
      </c>
      <c r="E19" s="289" t="s">
        <v>30</v>
      </c>
      <c r="F19" s="297"/>
      <c r="G19" s="289" t="s">
        <v>14</v>
      </c>
      <c r="H19" s="297"/>
      <c r="I19" s="300" t="s">
        <v>60</v>
      </c>
      <c r="J19" s="297">
        <v>0</v>
      </c>
      <c r="K19" s="301" t="s">
        <v>8</v>
      </c>
      <c r="L19" s="296" t="str">
        <f t="shared" si="1"/>
        <v/>
      </c>
      <c r="N19" s="302">
        <f t="shared" si="6"/>
        <v>0.29166666666666669</v>
      </c>
      <c r="O19" s="285" t="s">
        <v>14</v>
      </c>
      <c r="P19" s="302">
        <f t="shared" si="7"/>
        <v>0.83333333333333337</v>
      </c>
      <c r="R19" s="304" t="str">
        <f t="shared" si="2"/>
        <v/>
      </c>
      <c r="S19" s="285" t="s">
        <v>14</v>
      </c>
      <c r="T19" s="304" t="str">
        <f t="shared" si="3"/>
        <v/>
      </c>
      <c r="U19" s="305" t="s">
        <v>60</v>
      </c>
      <c r="V19" s="297">
        <v>0</v>
      </c>
      <c r="W19" s="284" t="s">
        <v>8</v>
      </c>
      <c r="X19" s="296" t="str">
        <f t="shared" si="4"/>
        <v/>
      </c>
      <c r="Z19" s="296" t="str">
        <f t="shared" si="5"/>
        <v/>
      </c>
      <c r="AB19" s="308"/>
    </row>
    <row r="20" spans="2:28">
      <c r="B20" s="289">
        <v>15</v>
      </c>
      <c r="C20" s="290" t="s">
        <v>32</v>
      </c>
      <c r="D20" s="294" t="str">
        <f t="shared" si="0"/>
        <v>o</v>
      </c>
      <c r="E20" s="289" t="s">
        <v>30</v>
      </c>
      <c r="F20" s="297"/>
      <c r="G20" s="289" t="s">
        <v>14</v>
      </c>
      <c r="H20" s="297"/>
      <c r="I20" s="300" t="s">
        <v>60</v>
      </c>
      <c r="J20" s="297">
        <v>0</v>
      </c>
      <c r="K20" s="301" t="s">
        <v>8</v>
      </c>
      <c r="L20" s="296" t="str">
        <f t="shared" si="1"/>
        <v/>
      </c>
      <c r="N20" s="302">
        <f t="shared" si="6"/>
        <v>0.29166666666666669</v>
      </c>
      <c r="O20" s="285" t="s">
        <v>14</v>
      </c>
      <c r="P20" s="302">
        <f t="shared" si="7"/>
        <v>0.83333333333333337</v>
      </c>
      <c r="R20" s="304" t="str">
        <f t="shared" si="2"/>
        <v/>
      </c>
      <c r="S20" s="285" t="s">
        <v>14</v>
      </c>
      <c r="T20" s="304" t="str">
        <f t="shared" si="3"/>
        <v/>
      </c>
      <c r="U20" s="305" t="s">
        <v>60</v>
      </c>
      <c r="V20" s="297">
        <v>0</v>
      </c>
      <c r="W20" s="284" t="s">
        <v>8</v>
      </c>
      <c r="X20" s="296" t="str">
        <f t="shared" si="4"/>
        <v/>
      </c>
      <c r="Z20" s="296" t="str">
        <f t="shared" si="5"/>
        <v/>
      </c>
      <c r="AB20" s="308"/>
    </row>
    <row r="21" spans="2:28">
      <c r="B21" s="289">
        <v>16</v>
      </c>
      <c r="C21" s="290" t="s">
        <v>25</v>
      </c>
      <c r="D21" s="294" t="str">
        <f t="shared" si="0"/>
        <v>p</v>
      </c>
      <c r="E21" s="289" t="s">
        <v>30</v>
      </c>
      <c r="F21" s="297"/>
      <c r="G21" s="289" t="s">
        <v>14</v>
      </c>
      <c r="H21" s="297"/>
      <c r="I21" s="300" t="s">
        <v>60</v>
      </c>
      <c r="J21" s="297">
        <v>0</v>
      </c>
      <c r="K21" s="301" t="s">
        <v>8</v>
      </c>
      <c r="L21" s="296" t="str">
        <f t="shared" si="1"/>
        <v/>
      </c>
      <c r="N21" s="302">
        <f t="shared" si="6"/>
        <v>0.29166666666666669</v>
      </c>
      <c r="O21" s="285" t="s">
        <v>14</v>
      </c>
      <c r="P21" s="302">
        <f t="shared" si="7"/>
        <v>0.83333333333333337</v>
      </c>
      <c r="R21" s="304" t="str">
        <f t="shared" si="2"/>
        <v/>
      </c>
      <c r="S21" s="285" t="s">
        <v>14</v>
      </c>
      <c r="T21" s="304" t="str">
        <f t="shared" si="3"/>
        <v/>
      </c>
      <c r="U21" s="305" t="s">
        <v>60</v>
      </c>
      <c r="V21" s="297">
        <v>0</v>
      </c>
      <c r="W21" s="284" t="s">
        <v>8</v>
      </c>
      <c r="X21" s="296" t="str">
        <f t="shared" si="4"/>
        <v/>
      </c>
      <c r="Z21" s="296" t="str">
        <f t="shared" si="5"/>
        <v/>
      </c>
      <c r="AB21" s="308"/>
    </row>
    <row r="22" spans="2:28">
      <c r="B22" s="289">
        <v>17</v>
      </c>
      <c r="C22" s="290" t="s">
        <v>72</v>
      </c>
      <c r="D22" s="294" t="str">
        <f t="shared" si="0"/>
        <v>q</v>
      </c>
      <c r="E22" s="289" t="s">
        <v>30</v>
      </c>
      <c r="F22" s="297"/>
      <c r="G22" s="289" t="s">
        <v>14</v>
      </c>
      <c r="H22" s="297"/>
      <c r="I22" s="300" t="s">
        <v>60</v>
      </c>
      <c r="J22" s="297">
        <v>0</v>
      </c>
      <c r="K22" s="301" t="s">
        <v>8</v>
      </c>
      <c r="L22" s="296" t="str">
        <f t="shared" si="1"/>
        <v/>
      </c>
      <c r="N22" s="302">
        <f t="shared" si="6"/>
        <v>0.29166666666666669</v>
      </c>
      <c r="O22" s="285" t="s">
        <v>14</v>
      </c>
      <c r="P22" s="302">
        <f t="shared" si="7"/>
        <v>0.83333333333333337</v>
      </c>
      <c r="R22" s="304" t="str">
        <f t="shared" si="2"/>
        <v/>
      </c>
      <c r="S22" s="285" t="s">
        <v>14</v>
      </c>
      <c r="T22" s="304" t="str">
        <f t="shared" si="3"/>
        <v/>
      </c>
      <c r="U22" s="305" t="s">
        <v>60</v>
      </c>
      <c r="V22" s="297">
        <v>0</v>
      </c>
      <c r="W22" s="284" t="s">
        <v>8</v>
      </c>
      <c r="X22" s="296" t="str">
        <f t="shared" si="4"/>
        <v/>
      </c>
      <c r="Z22" s="296" t="str">
        <f t="shared" si="5"/>
        <v/>
      </c>
      <c r="AB22" s="308"/>
    </row>
    <row r="23" spans="2:28">
      <c r="B23" s="289">
        <v>18</v>
      </c>
      <c r="C23" s="290" t="s">
        <v>65</v>
      </c>
      <c r="D23" s="294" t="str">
        <f t="shared" si="0"/>
        <v>r</v>
      </c>
      <c r="E23" s="289" t="s">
        <v>30</v>
      </c>
      <c r="F23" s="298"/>
      <c r="G23" s="289" t="s">
        <v>14</v>
      </c>
      <c r="H23" s="298"/>
      <c r="I23" s="300" t="s">
        <v>60</v>
      </c>
      <c r="J23" s="298"/>
      <c r="K23" s="301" t="s">
        <v>8</v>
      </c>
      <c r="L23" s="290">
        <v>1</v>
      </c>
      <c r="N23" s="303"/>
      <c r="O23" s="289" t="s">
        <v>14</v>
      </c>
      <c r="P23" s="303"/>
      <c r="Q23" s="301"/>
      <c r="R23" s="303"/>
      <c r="S23" s="289" t="s">
        <v>14</v>
      </c>
      <c r="T23" s="303"/>
      <c r="U23" s="300" t="s">
        <v>60</v>
      </c>
      <c r="V23" s="298"/>
      <c r="W23" s="301" t="s">
        <v>8</v>
      </c>
      <c r="X23" s="290">
        <v>1</v>
      </c>
      <c r="Y23" s="301"/>
      <c r="Z23" s="290" t="s">
        <v>59</v>
      </c>
      <c r="AB23" s="308"/>
    </row>
    <row r="24" spans="2:28">
      <c r="B24" s="289">
        <v>19</v>
      </c>
      <c r="C24" s="290" t="s">
        <v>73</v>
      </c>
      <c r="D24" s="294" t="str">
        <f t="shared" si="0"/>
        <v>s</v>
      </c>
      <c r="E24" s="289" t="s">
        <v>30</v>
      </c>
      <c r="F24" s="298"/>
      <c r="G24" s="289" t="s">
        <v>14</v>
      </c>
      <c r="H24" s="298"/>
      <c r="I24" s="300" t="s">
        <v>60</v>
      </c>
      <c r="J24" s="298"/>
      <c r="K24" s="301" t="s">
        <v>8</v>
      </c>
      <c r="L24" s="290">
        <v>2</v>
      </c>
      <c r="N24" s="303"/>
      <c r="O24" s="289" t="s">
        <v>14</v>
      </c>
      <c r="P24" s="303"/>
      <c r="Q24" s="301"/>
      <c r="R24" s="303"/>
      <c r="S24" s="289" t="s">
        <v>14</v>
      </c>
      <c r="T24" s="303"/>
      <c r="U24" s="300" t="s">
        <v>60</v>
      </c>
      <c r="V24" s="298"/>
      <c r="W24" s="301" t="s">
        <v>8</v>
      </c>
      <c r="X24" s="290">
        <v>2</v>
      </c>
      <c r="Y24" s="301"/>
      <c r="Z24" s="290" t="s">
        <v>59</v>
      </c>
      <c r="AB24" s="308"/>
    </row>
    <row r="25" spans="2:28">
      <c r="B25" s="289">
        <v>20</v>
      </c>
      <c r="C25" s="290" t="s">
        <v>19</v>
      </c>
      <c r="D25" s="294" t="str">
        <f t="shared" si="0"/>
        <v>t</v>
      </c>
      <c r="E25" s="289" t="s">
        <v>30</v>
      </c>
      <c r="F25" s="298"/>
      <c r="G25" s="289" t="s">
        <v>14</v>
      </c>
      <c r="H25" s="298"/>
      <c r="I25" s="300" t="s">
        <v>60</v>
      </c>
      <c r="J25" s="298"/>
      <c r="K25" s="301" t="s">
        <v>8</v>
      </c>
      <c r="L25" s="290">
        <v>3</v>
      </c>
      <c r="N25" s="303"/>
      <c r="O25" s="289" t="s">
        <v>14</v>
      </c>
      <c r="P25" s="303"/>
      <c r="Q25" s="301"/>
      <c r="R25" s="303"/>
      <c r="S25" s="289" t="s">
        <v>14</v>
      </c>
      <c r="T25" s="303"/>
      <c r="U25" s="300" t="s">
        <v>60</v>
      </c>
      <c r="V25" s="298"/>
      <c r="W25" s="301" t="s">
        <v>8</v>
      </c>
      <c r="X25" s="290">
        <v>3</v>
      </c>
      <c r="Y25" s="301"/>
      <c r="Z25" s="290" t="s">
        <v>59</v>
      </c>
      <c r="AB25" s="308"/>
    </row>
    <row r="26" spans="2:28">
      <c r="B26" s="289">
        <v>21</v>
      </c>
      <c r="C26" s="290" t="s">
        <v>74</v>
      </c>
      <c r="D26" s="294" t="str">
        <f t="shared" si="0"/>
        <v>u</v>
      </c>
      <c r="E26" s="289" t="s">
        <v>30</v>
      </c>
      <c r="F26" s="298"/>
      <c r="G26" s="289" t="s">
        <v>14</v>
      </c>
      <c r="H26" s="298"/>
      <c r="I26" s="300" t="s">
        <v>60</v>
      </c>
      <c r="J26" s="298"/>
      <c r="K26" s="301" t="s">
        <v>8</v>
      </c>
      <c r="L26" s="290">
        <v>4</v>
      </c>
      <c r="N26" s="303"/>
      <c r="O26" s="289" t="s">
        <v>14</v>
      </c>
      <c r="P26" s="303"/>
      <c r="Q26" s="301"/>
      <c r="R26" s="303"/>
      <c r="S26" s="289" t="s">
        <v>14</v>
      </c>
      <c r="T26" s="303"/>
      <c r="U26" s="300" t="s">
        <v>60</v>
      </c>
      <c r="V26" s="298"/>
      <c r="W26" s="301" t="s">
        <v>8</v>
      </c>
      <c r="X26" s="290">
        <v>4</v>
      </c>
      <c r="Y26" s="301"/>
      <c r="Z26" s="290" t="s">
        <v>59</v>
      </c>
      <c r="AB26" s="308"/>
    </row>
    <row r="27" spans="2:28">
      <c r="B27" s="289">
        <v>22</v>
      </c>
      <c r="C27" s="290" t="s">
        <v>75</v>
      </c>
      <c r="D27" s="294" t="str">
        <f t="shared" si="0"/>
        <v>v</v>
      </c>
      <c r="E27" s="289" t="s">
        <v>30</v>
      </c>
      <c r="F27" s="298"/>
      <c r="G27" s="289" t="s">
        <v>14</v>
      </c>
      <c r="H27" s="298"/>
      <c r="I27" s="300" t="s">
        <v>60</v>
      </c>
      <c r="J27" s="298"/>
      <c r="K27" s="301" t="s">
        <v>8</v>
      </c>
      <c r="L27" s="290">
        <v>5</v>
      </c>
      <c r="N27" s="303"/>
      <c r="O27" s="289" t="s">
        <v>14</v>
      </c>
      <c r="P27" s="303"/>
      <c r="Q27" s="301"/>
      <c r="R27" s="303"/>
      <c r="S27" s="289" t="s">
        <v>14</v>
      </c>
      <c r="T27" s="303"/>
      <c r="U27" s="300" t="s">
        <v>60</v>
      </c>
      <c r="V27" s="298"/>
      <c r="W27" s="301" t="s">
        <v>8</v>
      </c>
      <c r="X27" s="290">
        <v>5</v>
      </c>
      <c r="Y27" s="301"/>
      <c r="Z27" s="290" t="s">
        <v>59</v>
      </c>
      <c r="AB27" s="308"/>
    </row>
    <row r="28" spans="2:28">
      <c r="B28" s="289">
        <v>23</v>
      </c>
      <c r="C28" s="290" t="s">
        <v>57</v>
      </c>
      <c r="D28" s="294" t="str">
        <f t="shared" si="0"/>
        <v>w</v>
      </c>
      <c r="E28" s="289" t="s">
        <v>30</v>
      </c>
      <c r="F28" s="298"/>
      <c r="G28" s="289" t="s">
        <v>14</v>
      </c>
      <c r="H28" s="298"/>
      <c r="I28" s="300" t="s">
        <v>60</v>
      </c>
      <c r="J28" s="298"/>
      <c r="K28" s="301" t="s">
        <v>8</v>
      </c>
      <c r="L28" s="290">
        <v>6</v>
      </c>
      <c r="N28" s="303"/>
      <c r="O28" s="289" t="s">
        <v>14</v>
      </c>
      <c r="P28" s="303"/>
      <c r="Q28" s="301"/>
      <c r="R28" s="303"/>
      <c r="S28" s="289" t="s">
        <v>14</v>
      </c>
      <c r="T28" s="303"/>
      <c r="U28" s="300" t="s">
        <v>60</v>
      </c>
      <c r="V28" s="298"/>
      <c r="W28" s="301" t="s">
        <v>8</v>
      </c>
      <c r="X28" s="290">
        <v>6</v>
      </c>
      <c r="Y28" s="301"/>
      <c r="Z28" s="290" t="s">
        <v>59</v>
      </c>
      <c r="AB28" s="308"/>
    </row>
    <row r="29" spans="2:28">
      <c r="B29" s="289">
        <v>24</v>
      </c>
      <c r="C29" s="290" t="s">
        <v>76</v>
      </c>
      <c r="D29" s="294" t="str">
        <f t="shared" si="0"/>
        <v>x</v>
      </c>
      <c r="E29" s="289" t="s">
        <v>30</v>
      </c>
      <c r="F29" s="298"/>
      <c r="G29" s="289" t="s">
        <v>14</v>
      </c>
      <c r="H29" s="298"/>
      <c r="I29" s="300" t="s">
        <v>60</v>
      </c>
      <c r="J29" s="298"/>
      <c r="K29" s="301" t="s">
        <v>8</v>
      </c>
      <c r="L29" s="290">
        <v>7</v>
      </c>
      <c r="N29" s="303"/>
      <c r="O29" s="289" t="s">
        <v>14</v>
      </c>
      <c r="P29" s="303"/>
      <c r="Q29" s="301"/>
      <c r="R29" s="303"/>
      <c r="S29" s="289" t="s">
        <v>14</v>
      </c>
      <c r="T29" s="303"/>
      <c r="U29" s="300" t="s">
        <v>60</v>
      </c>
      <c r="V29" s="298"/>
      <c r="W29" s="301" t="s">
        <v>8</v>
      </c>
      <c r="X29" s="290">
        <v>7</v>
      </c>
      <c r="Y29" s="301"/>
      <c r="Z29" s="290" t="s">
        <v>59</v>
      </c>
      <c r="AB29" s="308"/>
    </row>
    <row r="30" spans="2:28">
      <c r="B30" s="289">
        <v>25</v>
      </c>
      <c r="C30" s="290" t="s">
        <v>77</v>
      </c>
      <c r="D30" s="294" t="str">
        <f t="shared" si="0"/>
        <v>y</v>
      </c>
      <c r="E30" s="289" t="s">
        <v>30</v>
      </c>
      <c r="F30" s="298"/>
      <c r="G30" s="289" t="s">
        <v>14</v>
      </c>
      <c r="H30" s="298"/>
      <c r="I30" s="300" t="s">
        <v>60</v>
      </c>
      <c r="J30" s="298"/>
      <c r="K30" s="301" t="s">
        <v>8</v>
      </c>
      <c r="L30" s="290">
        <v>8</v>
      </c>
      <c r="N30" s="303"/>
      <c r="O30" s="289" t="s">
        <v>14</v>
      </c>
      <c r="P30" s="303"/>
      <c r="Q30" s="301"/>
      <c r="R30" s="303"/>
      <c r="S30" s="289" t="s">
        <v>14</v>
      </c>
      <c r="T30" s="303"/>
      <c r="U30" s="300" t="s">
        <v>60</v>
      </c>
      <c r="V30" s="298"/>
      <c r="W30" s="301" t="s">
        <v>8</v>
      </c>
      <c r="X30" s="290">
        <v>8</v>
      </c>
      <c r="Y30" s="301"/>
      <c r="Z30" s="290" t="s">
        <v>59</v>
      </c>
      <c r="AB30" s="308"/>
    </row>
    <row r="31" spans="2:28">
      <c r="B31" s="289">
        <v>26</v>
      </c>
      <c r="C31" s="290" t="s">
        <v>0</v>
      </c>
      <c r="D31" s="294" t="str">
        <f t="shared" si="0"/>
        <v>z</v>
      </c>
      <c r="E31" s="289" t="s">
        <v>30</v>
      </c>
      <c r="F31" s="298"/>
      <c r="G31" s="289" t="s">
        <v>14</v>
      </c>
      <c r="H31" s="298"/>
      <c r="I31" s="300" t="s">
        <v>60</v>
      </c>
      <c r="J31" s="298"/>
      <c r="K31" s="301" t="s">
        <v>8</v>
      </c>
      <c r="L31" s="290">
        <v>1</v>
      </c>
      <c r="N31" s="303"/>
      <c r="O31" s="289" t="s">
        <v>14</v>
      </c>
      <c r="P31" s="303"/>
      <c r="Q31" s="301"/>
      <c r="R31" s="303"/>
      <c r="S31" s="289" t="s">
        <v>14</v>
      </c>
      <c r="T31" s="303"/>
      <c r="U31" s="300" t="s">
        <v>60</v>
      </c>
      <c r="V31" s="298"/>
      <c r="W31" s="301" t="s">
        <v>8</v>
      </c>
      <c r="X31" s="290" t="s">
        <v>59</v>
      </c>
      <c r="Y31" s="301"/>
      <c r="Z31" s="290">
        <v>1</v>
      </c>
      <c r="AB31" s="308"/>
    </row>
    <row r="32" spans="2:28">
      <c r="B32" s="289">
        <v>27</v>
      </c>
      <c r="C32" s="290" t="s">
        <v>76</v>
      </c>
      <c r="D32" s="294" t="str">
        <f t="shared" si="0"/>
        <v>x</v>
      </c>
      <c r="E32" s="289" t="s">
        <v>30</v>
      </c>
      <c r="F32" s="298"/>
      <c r="G32" s="289" t="s">
        <v>14</v>
      </c>
      <c r="H32" s="298"/>
      <c r="I32" s="300" t="s">
        <v>60</v>
      </c>
      <c r="J32" s="298"/>
      <c r="K32" s="301" t="s">
        <v>8</v>
      </c>
      <c r="L32" s="290">
        <v>2</v>
      </c>
      <c r="N32" s="303"/>
      <c r="O32" s="289" t="s">
        <v>14</v>
      </c>
      <c r="P32" s="303"/>
      <c r="Q32" s="301"/>
      <c r="R32" s="303"/>
      <c r="S32" s="289" t="s">
        <v>14</v>
      </c>
      <c r="T32" s="303"/>
      <c r="U32" s="300" t="s">
        <v>60</v>
      </c>
      <c r="V32" s="298"/>
      <c r="W32" s="301" t="s">
        <v>8</v>
      </c>
      <c r="X32" s="290" t="s">
        <v>59</v>
      </c>
      <c r="Y32" s="301"/>
      <c r="Z32" s="290">
        <v>2</v>
      </c>
      <c r="AB32" s="308"/>
    </row>
    <row r="33" spans="2:28">
      <c r="B33" s="289">
        <v>28</v>
      </c>
      <c r="C33" s="290" t="s">
        <v>80</v>
      </c>
      <c r="D33" s="294" t="str">
        <f t="shared" si="0"/>
        <v>aa</v>
      </c>
      <c r="E33" s="289" t="s">
        <v>30</v>
      </c>
      <c r="F33" s="298"/>
      <c r="G33" s="289" t="s">
        <v>14</v>
      </c>
      <c r="H33" s="298"/>
      <c r="I33" s="300" t="s">
        <v>60</v>
      </c>
      <c r="J33" s="298"/>
      <c r="K33" s="301" t="s">
        <v>8</v>
      </c>
      <c r="L33" s="290">
        <v>3</v>
      </c>
      <c r="N33" s="303"/>
      <c r="O33" s="289" t="s">
        <v>14</v>
      </c>
      <c r="P33" s="303"/>
      <c r="Q33" s="301"/>
      <c r="R33" s="303"/>
      <c r="S33" s="289" t="s">
        <v>14</v>
      </c>
      <c r="T33" s="303"/>
      <c r="U33" s="300" t="s">
        <v>60</v>
      </c>
      <c r="V33" s="298"/>
      <c r="W33" s="301" t="s">
        <v>8</v>
      </c>
      <c r="X33" s="290" t="s">
        <v>59</v>
      </c>
      <c r="Y33" s="301"/>
      <c r="Z33" s="290">
        <v>3</v>
      </c>
      <c r="AB33" s="308"/>
    </row>
    <row r="34" spans="2:28">
      <c r="B34" s="289">
        <v>29</v>
      </c>
      <c r="C34" s="290" t="s">
        <v>81</v>
      </c>
      <c r="D34" s="294" t="str">
        <f t="shared" si="0"/>
        <v>ab</v>
      </c>
      <c r="E34" s="289" t="s">
        <v>30</v>
      </c>
      <c r="F34" s="298"/>
      <c r="G34" s="289" t="s">
        <v>14</v>
      </c>
      <c r="H34" s="298"/>
      <c r="I34" s="300" t="s">
        <v>60</v>
      </c>
      <c r="J34" s="298"/>
      <c r="K34" s="301" t="s">
        <v>8</v>
      </c>
      <c r="L34" s="290">
        <v>4</v>
      </c>
      <c r="N34" s="303"/>
      <c r="O34" s="289" t="s">
        <v>14</v>
      </c>
      <c r="P34" s="303"/>
      <c r="Q34" s="301"/>
      <c r="R34" s="303"/>
      <c r="S34" s="289" t="s">
        <v>14</v>
      </c>
      <c r="T34" s="303"/>
      <c r="U34" s="300" t="s">
        <v>60</v>
      </c>
      <c r="V34" s="298"/>
      <c r="W34" s="301" t="s">
        <v>8</v>
      </c>
      <c r="X34" s="290" t="s">
        <v>59</v>
      </c>
      <c r="Y34" s="301"/>
      <c r="Z34" s="290">
        <v>4</v>
      </c>
      <c r="AB34" s="308"/>
    </row>
    <row r="35" spans="2:28">
      <c r="B35" s="289">
        <v>30</v>
      </c>
      <c r="C35" s="290" t="s">
        <v>82</v>
      </c>
      <c r="D35" s="294" t="str">
        <f t="shared" si="0"/>
        <v>ac</v>
      </c>
      <c r="E35" s="289" t="s">
        <v>30</v>
      </c>
      <c r="F35" s="298"/>
      <c r="G35" s="289" t="s">
        <v>14</v>
      </c>
      <c r="H35" s="298"/>
      <c r="I35" s="300" t="s">
        <v>60</v>
      </c>
      <c r="J35" s="298"/>
      <c r="K35" s="301" t="s">
        <v>8</v>
      </c>
      <c r="L35" s="290">
        <v>5</v>
      </c>
      <c r="N35" s="303"/>
      <c r="O35" s="289" t="s">
        <v>14</v>
      </c>
      <c r="P35" s="303"/>
      <c r="Q35" s="301"/>
      <c r="R35" s="303"/>
      <c r="S35" s="289" t="s">
        <v>14</v>
      </c>
      <c r="T35" s="303"/>
      <c r="U35" s="300" t="s">
        <v>60</v>
      </c>
      <c r="V35" s="298"/>
      <c r="W35" s="301" t="s">
        <v>8</v>
      </c>
      <c r="X35" s="290" t="s">
        <v>59</v>
      </c>
      <c r="Y35" s="301"/>
      <c r="Z35" s="290">
        <v>5</v>
      </c>
      <c r="AB35" s="308"/>
    </row>
    <row r="36" spans="2:28">
      <c r="B36" s="289">
        <v>31</v>
      </c>
      <c r="C36" s="290" t="s">
        <v>83</v>
      </c>
      <c r="D36" s="294" t="str">
        <f t="shared" si="0"/>
        <v>ad</v>
      </c>
      <c r="E36" s="289" t="s">
        <v>30</v>
      </c>
      <c r="F36" s="298"/>
      <c r="G36" s="289" t="s">
        <v>14</v>
      </c>
      <c r="H36" s="298"/>
      <c r="I36" s="300" t="s">
        <v>60</v>
      </c>
      <c r="J36" s="298"/>
      <c r="K36" s="301" t="s">
        <v>8</v>
      </c>
      <c r="L36" s="290">
        <v>6</v>
      </c>
      <c r="N36" s="303"/>
      <c r="O36" s="289" t="s">
        <v>14</v>
      </c>
      <c r="P36" s="303"/>
      <c r="Q36" s="301"/>
      <c r="R36" s="303"/>
      <c r="S36" s="289" t="s">
        <v>14</v>
      </c>
      <c r="T36" s="303"/>
      <c r="U36" s="300" t="s">
        <v>60</v>
      </c>
      <c r="V36" s="298"/>
      <c r="W36" s="301" t="s">
        <v>8</v>
      </c>
      <c r="X36" s="290" t="s">
        <v>59</v>
      </c>
      <c r="Y36" s="301"/>
      <c r="Z36" s="290">
        <v>6</v>
      </c>
      <c r="AB36" s="308"/>
    </row>
    <row r="37" spans="2:28">
      <c r="B37" s="289">
        <v>32</v>
      </c>
      <c r="C37" s="290" t="s">
        <v>84</v>
      </c>
      <c r="D37" s="294" t="str">
        <f t="shared" si="0"/>
        <v>ae</v>
      </c>
      <c r="E37" s="289" t="s">
        <v>30</v>
      </c>
      <c r="F37" s="298"/>
      <c r="G37" s="289" t="s">
        <v>14</v>
      </c>
      <c r="H37" s="298"/>
      <c r="I37" s="300" t="s">
        <v>60</v>
      </c>
      <c r="J37" s="298"/>
      <c r="K37" s="301" t="s">
        <v>8</v>
      </c>
      <c r="L37" s="290">
        <v>7</v>
      </c>
      <c r="N37" s="303"/>
      <c r="O37" s="289" t="s">
        <v>14</v>
      </c>
      <c r="P37" s="303"/>
      <c r="Q37" s="301"/>
      <c r="R37" s="303"/>
      <c r="S37" s="289" t="s">
        <v>14</v>
      </c>
      <c r="T37" s="303"/>
      <c r="U37" s="300" t="s">
        <v>60</v>
      </c>
      <c r="V37" s="298"/>
      <c r="W37" s="301" t="s">
        <v>8</v>
      </c>
      <c r="X37" s="290" t="s">
        <v>59</v>
      </c>
      <c r="Y37" s="301"/>
      <c r="Z37" s="290">
        <v>7</v>
      </c>
      <c r="AB37" s="308"/>
    </row>
    <row r="38" spans="2:28">
      <c r="B38" s="289">
        <v>33</v>
      </c>
      <c r="C38" s="290" t="s">
        <v>86</v>
      </c>
      <c r="D38" s="294" t="str">
        <f t="shared" si="0"/>
        <v>af</v>
      </c>
      <c r="E38" s="289" t="s">
        <v>30</v>
      </c>
      <c r="F38" s="298"/>
      <c r="G38" s="289" t="s">
        <v>14</v>
      </c>
      <c r="H38" s="298"/>
      <c r="I38" s="300" t="s">
        <v>60</v>
      </c>
      <c r="J38" s="298"/>
      <c r="K38" s="301" t="s">
        <v>8</v>
      </c>
      <c r="L38" s="290">
        <v>8</v>
      </c>
      <c r="N38" s="303"/>
      <c r="O38" s="289" t="s">
        <v>14</v>
      </c>
      <c r="P38" s="303"/>
      <c r="Q38" s="301"/>
      <c r="R38" s="303"/>
      <c r="S38" s="289" t="s">
        <v>14</v>
      </c>
      <c r="T38" s="303"/>
      <c r="U38" s="300" t="s">
        <v>60</v>
      </c>
      <c r="V38" s="298"/>
      <c r="W38" s="301" t="s">
        <v>8</v>
      </c>
      <c r="X38" s="290" t="s">
        <v>59</v>
      </c>
      <c r="Y38" s="301"/>
      <c r="Z38" s="290">
        <v>8</v>
      </c>
      <c r="AB38" s="308"/>
    </row>
    <row r="39" spans="2:28">
      <c r="B39" s="289">
        <v>34</v>
      </c>
      <c r="C39" s="291" t="s">
        <v>127</v>
      </c>
      <c r="D39" s="294"/>
      <c r="E39" s="289" t="s">
        <v>30</v>
      </c>
      <c r="F39" s="297"/>
      <c r="G39" s="289" t="s">
        <v>14</v>
      </c>
      <c r="H39" s="297"/>
      <c r="I39" s="300" t="s">
        <v>60</v>
      </c>
      <c r="J39" s="297">
        <v>0</v>
      </c>
      <c r="K39" s="301" t="s">
        <v>8</v>
      </c>
      <c r="L39" s="296" t="str">
        <f>IF(OR(F39="",H39=""),"",(H39+IF(F39&gt;H39,1,0)-F39-J39)*24)</f>
        <v/>
      </c>
      <c r="N39" s="302">
        <f>$N$6</f>
        <v>0.29166666666666669</v>
      </c>
      <c r="O39" s="285" t="s">
        <v>14</v>
      </c>
      <c r="P39" s="302">
        <f>$P$6</f>
        <v>0.83333333333333337</v>
      </c>
      <c r="R39" s="304" t="str">
        <f t="shared" ref="R39:R47" si="8">IF(F39="","",IF(F39&lt;N39,N39,IF(F39&gt;=P39,"",F39)))</f>
        <v/>
      </c>
      <c r="S39" s="285" t="s">
        <v>14</v>
      </c>
      <c r="T39" s="304" t="str">
        <f t="shared" ref="T39:T47" si="9">IF(H39="","",IF(H39&gt;F39,IF(H39&lt;P39,H39,P39),P39))</f>
        <v/>
      </c>
      <c r="U39" s="305" t="s">
        <v>60</v>
      </c>
      <c r="V39" s="297">
        <v>0</v>
      </c>
      <c r="W39" s="284" t="s">
        <v>8</v>
      </c>
      <c r="X39" s="296" t="str">
        <f>IF(R39="","",IF((T39+IF(R39&gt;T39,1,0)-R39-V39)*24=0,"",(T39+IF(R39&gt;T39,1,0)-R39-V39)*24))</f>
        <v/>
      </c>
      <c r="Z39" s="296" t="str">
        <f t="shared" ref="Z39:Z47" si="10">IF(X39="",L39,IF(OR(L39-X39=0,L39-X39&lt;0),"-",L39-X39))</f>
        <v/>
      </c>
      <c r="AB39" s="308"/>
    </row>
    <row r="40" spans="2:28">
      <c r="B40" s="289"/>
      <c r="C40" s="292" t="s">
        <v>59</v>
      </c>
      <c r="D40" s="294"/>
      <c r="E40" s="289" t="s">
        <v>30</v>
      </c>
      <c r="F40" s="297"/>
      <c r="G40" s="289" t="s">
        <v>14</v>
      </c>
      <c r="H40" s="297"/>
      <c r="I40" s="300" t="s">
        <v>60</v>
      </c>
      <c r="J40" s="297">
        <v>0</v>
      </c>
      <c r="K40" s="301" t="s">
        <v>8</v>
      </c>
      <c r="L40" s="296" t="str">
        <f>IF(OR(F40="",H40=""),"",(H40+IF(F40&gt;H40,1,0)-F40-J40)*24)</f>
        <v/>
      </c>
      <c r="N40" s="302">
        <f>$N$6</f>
        <v>0.29166666666666669</v>
      </c>
      <c r="O40" s="285" t="s">
        <v>14</v>
      </c>
      <c r="P40" s="302">
        <f>$P$6</f>
        <v>0.83333333333333337</v>
      </c>
      <c r="R40" s="304" t="str">
        <f t="shared" si="8"/>
        <v/>
      </c>
      <c r="S40" s="285" t="s">
        <v>14</v>
      </c>
      <c r="T40" s="304" t="str">
        <f t="shared" si="9"/>
        <v/>
      </c>
      <c r="U40" s="305" t="s">
        <v>60</v>
      </c>
      <c r="V40" s="297">
        <v>0</v>
      </c>
      <c r="W40" s="284" t="s">
        <v>8</v>
      </c>
      <c r="X40" s="296" t="str">
        <f>IF(R40="","",IF((T40+IF(R40&gt;T40,1,0)-R40-V40)*24=0,"",(T40+IF(R40&gt;T40,1,0)-R40-V40)*24))</f>
        <v/>
      </c>
      <c r="Z40" s="296" t="str">
        <f t="shared" si="10"/>
        <v/>
      </c>
      <c r="AB40" s="308"/>
    </row>
    <row r="41" spans="2:28">
      <c r="B41" s="289"/>
      <c r="C41" s="293" t="s">
        <v>59</v>
      </c>
      <c r="D41" s="294" t="str">
        <f>C39</f>
        <v>ag</v>
      </c>
      <c r="E41" s="289" t="s">
        <v>30</v>
      </c>
      <c r="F41" s="297" t="s">
        <v>59</v>
      </c>
      <c r="G41" s="289" t="s">
        <v>14</v>
      </c>
      <c r="H41" s="297" t="s">
        <v>59</v>
      </c>
      <c r="I41" s="300" t="s">
        <v>60</v>
      </c>
      <c r="J41" s="297" t="s">
        <v>59</v>
      </c>
      <c r="K41" s="301" t="s">
        <v>8</v>
      </c>
      <c r="L41" s="296" t="str">
        <f>IF(OR(L39="",L40=""),"",L39+L40)</f>
        <v/>
      </c>
      <c r="N41" s="302" t="s">
        <v>59</v>
      </c>
      <c r="O41" s="285" t="s">
        <v>14</v>
      </c>
      <c r="P41" s="302" t="s">
        <v>59</v>
      </c>
      <c r="R41" s="304" t="str">
        <f t="shared" si="8"/>
        <v/>
      </c>
      <c r="S41" s="285" t="s">
        <v>14</v>
      </c>
      <c r="T41" s="304" t="str">
        <f t="shared" si="9"/>
        <v>-</v>
      </c>
      <c r="U41" s="305" t="s">
        <v>60</v>
      </c>
      <c r="V41" s="297" t="s">
        <v>59</v>
      </c>
      <c r="W41" s="284" t="s">
        <v>8</v>
      </c>
      <c r="X41" s="296" t="str">
        <f>IF(OR(X39="",X40=""),"",X39+X40)</f>
        <v/>
      </c>
      <c r="Z41" s="296" t="str">
        <f t="shared" si="10"/>
        <v/>
      </c>
      <c r="AB41" s="308" t="s">
        <v>4</v>
      </c>
    </row>
    <row r="42" spans="2:28">
      <c r="B42" s="289"/>
      <c r="C42" s="291" t="s">
        <v>70</v>
      </c>
      <c r="D42" s="294"/>
      <c r="E42" s="289" t="s">
        <v>30</v>
      </c>
      <c r="F42" s="297"/>
      <c r="G42" s="289" t="s">
        <v>14</v>
      </c>
      <c r="H42" s="297"/>
      <c r="I42" s="300" t="s">
        <v>60</v>
      </c>
      <c r="J42" s="297">
        <v>0</v>
      </c>
      <c r="K42" s="301" t="s">
        <v>8</v>
      </c>
      <c r="L42" s="296" t="str">
        <f>IF(OR(F42="",H42=""),"",(H42+IF(F42&gt;H42,1,0)-F42-J42)*24)</f>
        <v/>
      </c>
      <c r="N42" s="302">
        <f>$N$6</f>
        <v>0.29166666666666669</v>
      </c>
      <c r="O42" s="285" t="s">
        <v>14</v>
      </c>
      <c r="P42" s="302">
        <f>$P$6</f>
        <v>0.83333333333333337</v>
      </c>
      <c r="R42" s="304" t="str">
        <f t="shared" si="8"/>
        <v/>
      </c>
      <c r="S42" s="285" t="s">
        <v>14</v>
      </c>
      <c r="T42" s="304" t="str">
        <f t="shared" si="9"/>
        <v/>
      </c>
      <c r="U42" s="305" t="s">
        <v>60</v>
      </c>
      <c r="V42" s="297">
        <v>0</v>
      </c>
      <c r="W42" s="284" t="s">
        <v>8</v>
      </c>
      <c r="X42" s="296" t="str">
        <f>IF(R42="","",IF((T42+IF(R42&gt;T42,1,0)-R42-V42)*24=0,"",(T42+IF(R42&gt;T42,1,0)-R42-V42)*24))</f>
        <v/>
      </c>
      <c r="Z42" s="296" t="str">
        <f t="shared" si="10"/>
        <v/>
      </c>
      <c r="AB42" s="308"/>
    </row>
    <row r="43" spans="2:28">
      <c r="B43" s="289">
        <v>35</v>
      </c>
      <c r="C43" s="292" t="s">
        <v>59</v>
      </c>
      <c r="D43" s="294"/>
      <c r="E43" s="289" t="s">
        <v>30</v>
      </c>
      <c r="F43" s="297"/>
      <c r="G43" s="289" t="s">
        <v>14</v>
      </c>
      <c r="H43" s="297"/>
      <c r="I43" s="300" t="s">
        <v>60</v>
      </c>
      <c r="J43" s="297">
        <v>0</v>
      </c>
      <c r="K43" s="301" t="s">
        <v>8</v>
      </c>
      <c r="L43" s="296" t="str">
        <f>IF(OR(F43="",H43=""),"",(H43+IF(F43&gt;H43,1,0)-F43-J43)*24)</f>
        <v/>
      </c>
      <c r="N43" s="302">
        <f>$N$6</f>
        <v>0.29166666666666669</v>
      </c>
      <c r="O43" s="285" t="s">
        <v>14</v>
      </c>
      <c r="P43" s="302">
        <f>$P$6</f>
        <v>0.83333333333333337</v>
      </c>
      <c r="R43" s="304" t="str">
        <f t="shared" si="8"/>
        <v/>
      </c>
      <c r="S43" s="285" t="s">
        <v>14</v>
      </c>
      <c r="T43" s="304" t="str">
        <f t="shared" si="9"/>
        <v/>
      </c>
      <c r="U43" s="305" t="s">
        <v>60</v>
      </c>
      <c r="V43" s="297">
        <v>0</v>
      </c>
      <c r="W43" s="284" t="s">
        <v>8</v>
      </c>
      <c r="X43" s="296" t="str">
        <f>IF(R43="","",IF((T43+IF(R43&gt;T43,1,0)-R43-V43)*24=0,"",(T43+IF(R43&gt;T43,1,0)-R43-V43)*24))</f>
        <v/>
      </c>
      <c r="Z43" s="296" t="str">
        <f t="shared" si="10"/>
        <v/>
      </c>
      <c r="AB43" s="308"/>
    </row>
    <row r="44" spans="2:28">
      <c r="B44" s="289"/>
      <c r="C44" s="293" t="s">
        <v>59</v>
      </c>
      <c r="D44" s="294" t="str">
        <f>C42</f>
        <v>ah</v>
      </c>
      <c r="E44" s="289" t="s">
        <v>30</v>
      </c>
      <c r="F44" s="297" t="s">
        <v>59</v>
      </c>
      <c r="G44" s="289" t="s">
        <v>14</v>
      </c>
      <c r="H44" s="297" t="s">
        <v>59</v>
      </c>
      <c r="I44" s="300" t="s">
        <v>60</v>
      </c>
      <c r="J44" s="297" t="s">
        <v>59</v>
      </c>
      <c r="K44" s="301" t="s">
        <v>8</v>
      </c>
      <c r="L44" s="296" t="str">
        <f>IF(OR(L42="",L43=""),"",L42+L43)</f>
        <v/>
      </c>
      <c r="N44" s="302" t="s">
        <v>59</v>
      </c>
      <c r="O44" s="285" t="s">
        <v>14</v>
      </c>
      <c r="P44" s="302" t="s">
        <v>59</v>
      </c>
      <c r="R44" s="304" t="str">
        <f t="shared" si="8"/>
        <v/>
      </c>
      <c r="S44" s="285" t="s">
        <v>14</v>
      </c>
      <c r="T44" s="304" t="str">
        <f t="shared" si="9"/>
        <v>-</v>
      </c>
      <c r="U44" s="305" t="s">
        <v>60</v>
      </c>
      <c r="V44" s="297" t="s">
        <v>59</v>
      </c>
      <c r="W44" s="284" t="s">
        <v>8</v>
      </c>
      <c r="X44" s="296" t="str">
        <f>IF(OR(X42="",X43=""),"",X42+X43)</f>
        <v/>
      </c>
      <c r="Z44" s="296" t="str">
        <f t="shared" si="10"/>
        <v/>
      </c>
      <c r="AB44" s="308" t="s">
        <v>178</v>
      </c>
    </row>
    <row r="45" spans="2:28">
      <c r="B45" s="289"/>
      <c r="C45" s="291" t="s">
        <v>172</v>
      </c>
      <c r="D45" s="294"/>
      <c r="E45" s="289" t="s">
        <v>30</v>
      </c>
      <c r="F45" s="297"/>
      <c r="G45" s="289" t="s">
        <v>14</v>
      </c>
      <c r="H45" s="297"/>
      <c r="I45" s="300" t="s">
        <v>60</v>
      </c>
      <c r="J45" s="297">
        <v>0</v>
      </c>
      <c r="K45" s="301" t="s">
        <v>8</v>
      </c>
      <c r="L45" s="296" t="str">
        <f>IF(OR(F45="",H45=""),"",(H45+IF(F45&gt;H45,1,0)-F45-J45)*24)</f>
        <v/>
      </c>
      <c r="N45" s="302">
        <f>$N$6</f>
        <v>0.29166666666666669</v>
      </c>
      <c r="O45" s="285" t="s">
        <v>14</v>
      </c>
      <c r="P45" s="302">
        <f>$P$6</f>
        <v>0.83333333333333337</v>
      </c>
      <c r="R45" s="304" t="str">
        <f t="shared" si="8"/>
        <v/>
      </c>
      <c r="S45" s="285" t="s">
        <v>14</v>
      </c>
      <c r="T45" s="304" t="str">
        <f t="shared" si="9"/>
        <v/>
      </c>
      <c r="U45" s="305" t="s">
        <v>60</v>
      </c>
      <c r="V45" s="297">
        <v>0</v>
      </c>
      <c r="W45" s="284" t="s">
        <v>8</v>
      </c>
      <c r="X45" s="296" t="str">
        <f>IF(R45="","",IF((T45+IF(R45&gt;T45,1,0)-R45-V45)*24=0,"",(T45+IF(R45&gt;T45,1,0)-R45-V45)*24))</f>
        <v/>
      </c>
      <c r="Z45" s="296" t="str">
        <f t="shared" si="10"/>
        <v/>
      </c>
      <c r="AB45" s="308"/>
    </row>
    <row r="46" spans="2:28">
      <c r="B46" s="289">
        <v>36</v>
      </c>
      <c r="C46" s="292" t="s">
        <v>59</v>
      </c>
      <c r="D46" s="294"/>
      <c r="E46" s="289" t="s">
        <v>30</v>
      </c>
      <c r="F46" s="297"/>
      <c r="G46" s="289" t="s">
        <v>14</v>
      </c>
      <c r="H46" s="297"/>
      <c r="I46" s="300" t="s">
        <v>60</v>
      </c>
      <c r="J46" s="297">
        <v>0</v>
      </c>
      <c r="K46" s="301" t="s">
        <v>8</v>
      </c>
      <c r="L46" s="296" t="str">
        <f>IF(OR(F46="",H46=""),"",(H46+IF(F46&gt;H46,1,0)-F46-J46)*24)</f>
        <v/>
      </c>
      <c r="N46" s="302">
        <f>$N$6</f>
        <v>0.29166666666666669</v>
      </c>
      <c r="O46" s="285" t="s">
        <v>14</v>
      </c>
      <c r="P46" s="302">
        <f>$P$6</f>
        <v>0.83333333333333337</v>
      </c>
      <c r="R46" s="304" t="str">
        <f t="shared" si="8"/>
        <v/>
      </c>
      <c r="S46" s="285" t="s">
        <v>14</v>
      </c>
      <c r="T46" s="304" t="str">
        <f t="shared" si="9"/>
        <v/>
      </c>
      <c r="U46" s="305" t="s">
        <v>60</v>
      </c>
      <c r="V46" s="297">
        <v>0</v>
      </c>
      <c r="W46" s="284" t="s">
        <v>8</v>
      </c>
      <c r="X46" s="296" t="str">
        <f>IF(R46="","",IF((T46+IF(R46&gt;T46,1,0)-R46-V46)*24=0,"",(T46+IF(R46&gt;T46,1,0)-R46-V46)*24))</f>
        <v/>
      </c>
      <c r="Z46" s="296" t="str">
        <f t="shared" si="10"/>
        <v/>
      </c>
      <c r="AB46" s="308"/>
    </row>
    <row r="47" spans="2:28">
      <c r="B47" s="289"/>
      <c r="C47" s="293" t="s">
        <v>59</v>
      </c>
      <c r="D47" s="294" t="str">
        <f>C45</f>
        <v>ai</v>
      </c>
      <c r="E47" s="289" t="s">
        <v>30</v>
      </c>
      <c r="F47" s="297" t="s">
        <v>59</v>
      </c>
      <c r="G47" s="289" t="s">
        <v>14</v>
      </c>
      <c r="H47" s="297" t="s">
        <v>59</v>
      </c>
      <c r="I47" s="300" t="s">
        <v>60</v>
      </c>
      <c r="J47" s="297" t="s">
        <v>59</v>
      </c>
      <c r="K47" s="301" t="s">
        <v>8</v>
      </c>
      <c r="L47" s="296" t="str">
        <f>IF(OR(L45="",L46=""),"",L45+L46)</f>
        <v/>
      </c>
      <c r="N47" s="302" t="s">
        <v>59</v>
      </c>
      <c r="O47" s="285" t="s">
        <v>14</v>
      </c>
      <c r="P47" s="302" t="s">
        <v>59</v>
      </c>
      <c r="R47" s="304" t="str">
        <f t="shared" si="8"/>
        <v/>
      </c>
      <c r="S47" s="285" t="s">
        <v>14</v>
      </c>
      <c r="T47" s="304" t="str">
        <f t="shared" si="9"/>
        <v>-</v>
      </c>
      <c r="U47" s="305" t="s">
        <v>60</v>
      </c>
      <c r="V47" s="297" t="s">
        <v>59</v>
      </c>
      <c r="W47" s="284" t="s">
        <v>8</v>
      </c>
      <c r="X47" s="296" t="str">
        <f>IF(OR(X45="",X46=""),"",X45+X46)</f>
        <v/>
      </c>
      <c r="Z47" s="296" t="str">
        <f t="shared" si="10"/>
        <v/>
      </c>
      <c r="AB47" s="308" t="s">
        <v>178</v>
      </c>
    </row>
    <row r="49" spans="3:4">
      <c r="C49" s="287" t="s">
        <v>118</v>
      </c>
      <c r="D49" s="287"/>
    </row>
    <row r="50" spans="3:4">
      <c r="C50" s="287" t="s">
        <v>181</v>
      </c>
      <c r="D50" s="287"/>
    </row>
    <row r="51" spans="3:4">
      <c r="C51" s="287" t="s">
        <v>179</v>
      </c>
      <c r="D51" s="287"/>
    </row>
    <row r="52" spans="3:4">
      <c r="C52" s="287" t="s">
        <v>180</v>
      </c>
      <c r="D52" s="287"/>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election activeCell="F4" sqref="F4:K5"/>
    </sheetView>
  </sheetViews>
  <sheetFormatPr defaultColWidth="9" defaultRowHeight="18"/>
  <cols>
    <col min="1" max="1" width="1.3984375" style="310" customWidth="1"/>
    <col min="2" max="3" width="9" style="310"/>
    <col min="4" max="4" width="40.59765625" style="310" customWidth="1"/>
    <col min="5" max="16384" width="9" style="310"/>
  </cols>
  <sheetData>
    <row r="1" spans="2:11">
      <c r="B1" s="310" t="s">
        <v>129</v>
      </c>
      <c r="D1" s="317"/>
      <c r="E1" s="317"/>
      <c r="F1" s="317"/>
    </row>
    <row r="2" spans="2:11" s="311" customFormat="1" ht="20.25" customHeight="1">
      <c r="B2" s="313" t="s">
        <v>168</v>
      </c>
      <c r="C2" s="313"/>
      <c r="D2" s="317"/>
      <c r="E2" s="317"/>
      <c r="F2" s="317"/>
    </row>
    <row r="3" spans="2:11" s="311" customFormat="1" ht="20.25" customHeight="1">
      <c r="B3" s="313"/>
      <c r="C3" s="313"/>
      <c r="D3" s="317"/>
      <c r="E3" s="317"/>
      <c r="F3" s="317"/>
    </row>
    <row r="4" spans="2:11" s="312" customFormat="1" ht="20.25" customHeight="1">
      <c r="B4" s="314"/>
      <c r="C4" s="317" t="s">
        <v>164</v>
      </c>
      <c r="D4" s="317"/>
      <c r="F4" s="326" t="s">
        <v>166</v>
      </c>
      <c r="G4" s="326"/>
      <c r="H4" s="326"/>
      <c r="I4" s="326"/>
      <c r="J4" s="326"/>
      <c r="K4" s="326"/>
    </row>
    <row r="5" spans="2:11" s="312" customFormat="1" ht="20.25" customHeight="1">
      <c r="B5" s="315"/>
      <c r="C5" s="317" t="s">
        <v>155</v>
      </c>
      <c r="D5" s="317"/>
      <c r="F5" s="326"/>
      <c r="G5" s="326"/>
      <c r="H5" s="326"/>
      <c r="I5" s="326"/>
      <c r="J5" s="326"/>
      <c r="K5" s="326"/>
    </row>
    <row r="6" spans="2:11" s="311" customFormat="1" ht="20.25" customHeight="1">
      <c r="B6" s="316" t="s">
        <v>158</v>
      </c>
      <c r="C6" s="317"/>
      <c r="D6" s="317"/>
      <c r="E6" s="320"/>
      <c r="F6" s="323"/>
    </row>
    <row r="7" spans="2:11" s="311" customFormat="1" ht="20.25" customHeight="1">
      <c r="B7" s="313"/>
      <c r="C7" s="313"/>
      <c r="D7" s="317"/>
      <c r="E7" s="320"/>
      <c r="F7" s="323"/>
    </row>
    <row r="8" spans="2:11" s="311" customFormat="1" ht="20.25" customHeight="1">
      <c r="B8" s="317" t="s">
        <v>130</v>
      </c>
      <c r="C8" s="313"/>
      <c r="D8" s="317"/>
      <c r="E8" s="320"/>
      <c r="F8" s="323"/>
    </row>
    <row r="9" spans="2:11" s="311" customFormat="1" ht="20.25" customHeight="1">
      <c r="B9" s="313"/>
      <c r="C9" s="313"/>
      <c r="D9" s="317"/>
      <c r="E9" s="317"/>
      <c r="F9" s="317"/>
    </row>
    <row r="10" spans="2:11" s="311" customFormat="1" ht="20.25" customHeight="1">
      <c r="B10" s="317" t="s">
        <v>183</v>
      </c>
      <c r="C10" s="313"/>
      <c r="D10" s="317"/>
      <c r="E10" s="317"/>
      <c r="F10" s="317"/>
    </row>
    <row r="11" spans="2:11" s="311" customFormat="1" ht="20.25" customHeight="1">
      <c r="B11" s="317"/>
      <c r="C11" s="313"/>
      <c r="D11" s="317"/>
      <c r="E11" s="317"/>
      <c r="F11" s="317"/>
    </row>
    <row r="12" spans="2:11" s="311" customFormat="1" ht="20.25" customHeight="1">
      <c r="B12" s="317" t="s">
        <v>197</v>
      </c>
      <c r="C12" s="313"/>
      <c r="D12" s="317"/>
    </row>
    <row r="13" spans="2:11" s="311" customFormat="1" ht="20.25" customHeight="1">
      <c r="B13" s="317"/>
      <c r="C13" s="313"/>
      <c r="D13" s="317"/>
    </row>
    <row r="14" spans="2:11" s="311" customFormat="1" ht="20.25" customHeight="1">
      <c r="B14" s="317" t="s">
        <v>112</v>
      </c>
      <c r="C14" s="313"/>
      <c r="D14" s="317"/>
    </row>
    <row r="15" spans="2:11" s="311" customFormat="1" ht="20.25" customHeight="1">
      <c r="B15" s="317"/>
      <c r="C15" s="313"/>
      <c r="D15" s="317"/>
    </row>
    <row r="16" spans="2:11" s="311" customFormat="1" ht="20.25" customHeight="1">
      <c r="B16" s="317" t="s">
        <v>211</v>
      </c>
      <c r="C16" s="313"/>
      <c r="D16" s="317"/>
    </row>
    <row r="17" spans="2:6" s="311" customFormat="1" ht="20.25" customHeight="1">
      <c r="B17" s="317" t="s">
        <v>64</v>
      </c>
      <c r="C17" s="313"/>
      <c r="D17" s="317"/>
    </row>
    <row r="18" spans="2:6" s="311" customFormat="1" ht="20.25" customHeight="1">
      <c r="B18" s="317"/>
      <c r="C18" s="313"/>
      <c r="D18" s="317"/>
    </row>
    <row r="19" spans="2:6" s="311" customFormat="1" ht="20.25" customHeight="1">
      <c r="B19" s="317" t="s">
        <v>149</v>
      </c>
      <c r="C19" s="313"/>
      <c r="D19" s="317"/>
    </row>
    <row r="20" spans="2:6" s="311" customFormat="1" ht="20.25" customHeight="1">
      <c r="B20" s="317"/>
      <c r="C20" s="313"/>
      <c r="D20" s="317"/>
    </row>
    <row r="21" spans="2:6" s="311" customFormat="1" ht="17.25" customHeight="1">
      <c r="B21" s="317" t="s">
        <v>213</v>
      </c>
      <c r="C21" s="317"/>
      <c r="D21" s="317"/>
    </row>
    <row r="22" spans="2:6" s="311" customFormat="1" ht="17.25" customHeight="1">
      <c r="B22" s="317" t="s">
        <v>131</v>
      </c>
      <c r="C22" s="317"/>
      <c r="D22" s="317"/>
    </row>
    <row r="23" spans="2:6" s="311" customFormat="1" ht="17.25" customHeight="1">
      <c r="B23" s="317"/>
      <c r="C23" s="317"/>
      <c r="D23" s="317"/>
    </row>
    <row r="24" spans="2:6" s="311" customFormat="1" ht="17.25" customHeight="1">
      <c r="B24" s="317"/>
      <c r="C24" s="319" t="s">
        <v>39</v>
      </c>
      <c r="D24" s="319" t="s">
        <v>12</v>
      </c>
    </row>
    <row r="25" spans="2:6" s="311" customFormat="1" ht="17.25" customHeight="1">
      <c r="B25" s="317"/>
      <c r="C25" s="319">
        <v>1</v>
      </c>
      <c r="D25" s="322" t="s">
        <v>92</v>
      </c>
    </row>
    <row r="26" spans="2:6" s="311" customFormat="1" ht="17.25" customHeight="1">
      <c r="B26" s="317"/>
      <c r="C26" s="319">
        <v>2</v>
      </c>
      <c r="D26" s="322" t="s">
        <v>104</v>
      </c>
      <c r="E26" s="311" t="s">
        <v>196</v>
      </c>
    </row>
    <row r="27" spans="2:6" s="311" customFormat="1" ht="17.25" customHeight="1">
      <c r="B27" s="317"/>
      <c r="C27" s="319">
        <v>3</v>
      </c>
      <c r="D27" s="322" t="s">
        <v>187</v>
      </c>
      <c r="E27" s="311" t="s">
        <v>85</v>
      </c>
    </row>
    <row r="28" spans="2:6" s="311" customFormat="1" ht="17.25" customHeight="1">
      <c r="B28" s="317"/>
      <c r="C28" s="319">
        <v>4</v>
      </c>
      <c r="D28" s="322" t="s">
        <v>93</v>
      </c>
    </row>
    <row r="29" spans="2:6" s="311" customFormat="1" ht="17.25" customHeight="1">
      <c r="B29" s="317"/>
      <c r="C29" s="319">
        <v>5</v>
      </c>
      <c r="D29" s="322" t="s">
        <v>100</v>
      </c>
      <c r="E29" s="311" t="s">
        <v>138</v>
      </c>
    </row>
    <row r="30" spans="2:6" s="311" customFormat="1" ht="17.25" customHeight="1">
      <c r="B30" s="317"/>
      <c r="C30" s="320"/>
      <c r="D30" s="323"/>
    </row>
    <row r="31" spans="2:6" s="311" customFormat="1" ht="17.25" customHeight="1">
      <c r="B31" s="317" t="s">
        <v>105</v>
      </c>
      <c r="C31" s="317"/>
      <c r="D31" s="317"/>
      <c r="E31" s="312"/>
      <c r="F31" s="312"/>
    </row>
    <row r="32" spans="2:6" s="311" customFormat="1" ht="17.25" customHeight="1">
      <c r="B32" s="317" t="s">
        <v>132</v>
      </c>
      <c r="C32" s="317"/>
      <c r="D32" s="317"/>
      <c r="E32" s="312"/>
      <c r="F32" s="312"/>
    </row>
    <row r="33" spans="2:51" s="311" customFormat="1" ht="17.25" customHeight="1">
      <c r="B33" s="317"/>
      <c r="C33" s="317"/>
      <c r="D33" s="317"/>
      <c r="E33" s="312"/>
      <c r="F33" s="312"/>
      <c r="G33" s="327"/>
      <c r="H33" s="327"/>
      <c r="J33" s="327"/>
      <c r="K33" s="327"/>
      <c r="L33" s="327"/>
      <c r="M33" s="327"/>
      <c r="N33" s="327"/>
      <c r="O33" s="327"/>
      <c r="R33" s="327"/>
      <c r="S33" s="327"/>
      <c r="T33" s="327"/>
      <c r="W33" s="327"/>
      <c r="X33" s="327"/>
      <c r="Y33" s="327"/>
    </row>
    <row r="34" spans="2:51" s="311" customFormat="1" ht="17.25" customHeight="1">
      <c r="B34" s="317"/>
      <c r="C34" s="319" t="s">
        <v>3</v>
      </c>
      <c r="D34" s="319" t="s">
        <v>6</v>
      </c>
      <c r="E34" s="312"/>
      <c r="F34" s="312"/>
      <c r="G34" s="327"/>
      <c r="H34" s="327"/>
      <c r="J34" s="327"/>
      <c r="K34" s="327"/>
      <c r="L34" s="327"/>
      <c r="M34" s="327"/>
      <c r="N34" s="327"/>
      <c r="O34" s="327"/>
      <c r="R34" s="327"/>
      <c r="S34" s="327"/>
      <c r="T34" s="327"/>
      <c r="W34" s="327"/>
      <c r="X34" s="327"/>
      <c r="Y34" s="327"/>
    </row>
    <row r="35" spans="2:51" s="311" customFormat="1" ht="17.25" customHeight="1">
      <c r="B35" s="317"/>
      <c r="C35" s="319" t="s">
        <v>16</v>
      </c>
      <c r="D35" s="322" t="s">
        <v>126</v>
      </c>
      <c r="E35" s="312"/>
      <c r="F35" s="312"/>
      <c r="G35" s="327"/>
      <c r="H35" s="327"/>
      <c r="J35" s="327"/>
      <c r="K35" s="327"/>
      <c r="L35" s="327"/>
      <c r="M35" s="327"/>
      <c r="N35" s="327"/>
      <c r="O35" s="327"/>
      <c r="R35" s="327"/>
      <c r="S35" s="327"/>
      <c r="T35" s="327"/>
      <c r="W35" s="327"/>
      <c r="X35" s="327"/>
      <c r="Y35" s="327"/>
    </row>
    <row r="36" spans="2:51" s="311" customFormat="1" ht="17.25" customHeight="1">
      <c r="B36" s="317"/>
      <c r="C36" s="319" t="s">
        <v>10</v>
      </c>
      <c r="D36" s="322" t="s">
        <v>133</v>
      </c>
      <c r="E36" s="312"/>
      <c r="F36" s="312"/>
      <c r="G36" s="327"/>
      <c r="H36" s="327"/>
      <c r="J36" s="327"/>
      <c r="K36" s="327"/>
      <c r="L36" s="327"/>
      <c r="M36" s="327"/>
      <c r="N36" s="327"/>
      <c r="O36" s="327"/>
      <c r="R36" s="327"/>
      <c r="S36" s="327"/>
      <c r="T36" s="327"/>
      <c r="W36" s="327"/>
      <c r="X36" s="327"/>
      <c r="Y36" s="327"/>
    </row>
    <row r="37" spans="2:51" s="311" customFormat="1" ht="17.25" customHeight="1">
      <c r="B37" s="317"/>
      <c r="C37" s="319" t="s">
        <v>15</v>
      </c>
      <c r="D37" s="322" t="s">
        <v>134</v>
      </c>
      <c r="E37" s="312"/>
      <c r="F37" s="312"/>
      <c r="G37" s="327"/>
      <c r="H37" s="327"/>
      <c r="J37" s="327"/>
      <c r="K37" s="327"/>
      <c r="L37" s="327"/>
      <c r="M37" s="327"/>
      <c r="N37" s="327"/>
      <c r="O37" s="327"/>
      <c r="R37" s="327"/>
      <c r="S37" s="327"/>
      <c r="T37" s="327"/>
      <c r="W37" s="327"/>
      <c r="X37" s="327"/>
      <c r="Y37" s="327"/>
    </row>
    <row r="38" spans="2:51" s="311" customFormat="1" ht="17.25" customHeight="1">
      <c r="B38" s="317"/>
      <c r="C38" s="319" t="s">
        <v>20</v>
      </c>
      <c r="D38" s="322" t="s">
        <v>159</v>
      </c>
      <c r="E38" s="312"/>
      <c r="F38" s="312"/>
      <c r="G38" s="327"/>
      <c r="H38" s="327"/>
      <c r="J38" s="327"/>
      <c r="K38" s="327"/>
      <c r="L38" s="327"/>
      <c r="M38" s="327"/>
      <c r="N38" s="327"/>
      <c r="O38" s="327"/>
      <c r="R38" s="327"/>
      <c r="S38" s="327"/>
      <c r="T38" s="327"/>
      <c r="W38" s="327"/>
      <c r="X38" s="327"/>
      <c r="Y38" s="327"/>
    </row>
    <row r="39" spans="2:51" s="311" customFormat="1" ht="17.25" customHeight="1">
      <c r="B39" s="317"/>
      <c r="C39" s="317"/>
      <c r="D39" s="317"/>
      <c r="E39" s="312"/>
      <c r="F39" s="312"/>
      <c r="G39" s="327"/>
      <c r="H39" s="327"/>
      <c r="J39" s="327"/>
      <c r="K39" s="327"/>
      <c r="L39" s="327"/>
      <c r="M39" s="327"/>
      <c r="N39" s="327"/>
      <c r="O39" s="327"/>
      <c r="R39" s="327"/>
      <c r="S39" s="327"/>
      <c r="T39" s="327"/>
      <c r="W39" s="327"/>
      <c r="X39" s="327"/>
      <c r="Y39" s="327"/>
    </row>
    <row r="40" spans="2:51" s="311" customFormat="1" ht="17.25" customHeight="1">
      <c r="B40" s="317"/>
      <c r="C40" s="321" t="s">
        <v>22</v>
      </c>
      <c r="D40" s="317"/>
      <c r="E40" s="312"/>
      <c r="F40" s="312"/>
      <c r="G40" s="327"/>
      <c r="H40" s="327"/>
      <c r="J40" s="327"/>
      <c r="K40" s="327"/>
      <c r="L40" s="327"/>
      <c r="M40" s="327"/>
      <c r="N40" s="327"/>
      <c r="O40" s="327"/>
      <c r="R40" s="327"/>
      <c r="S40" s="327"/>
      <c r="T40" s="327"/>
      <c r="W40" s="327"/>
      <c r="X40" s="327"/>
      <c r="Y40" s="327"/>
    </row>
    <row r="41" spans="2:51" s="311" customFormat="1" ht="17.25" customHeight="1">
      <c r="B41" s="312"/>
      <c r="C41" s="317" t="s">
        <v>135</v>
      </c>
      <c r="D41" s="312"/>
      <c r="E41" s="312"/>
      <c r="F41" s="321"/>
      <c r="G41" s="327"/>
      <c r="H41" s="327"/>
      <c r="J41" s="327"/>
      <c r="K41" s="327"/>
      <c r="L41" s="327"/>
      <c r="M41" s="327"/>
      <c r="N41" s="327"/>
      <c r="O41" s="327"/>
      <c r="R41" s="327"/>
      <c r="S41" s="327"/>
      <c r="T41" s="327"/>
      <c r="W41" s="327"/>
      <c r="X41" s="327"/>
      <c r="Y41" s="327"/>
    </row>
    <row r="42" spans="2:51" s="311" customFormat="1" ht="17.25" customHeight="1">
      <c r="B42" s="312"/>
      <c r="C42" s="317" t="s">
        <v>160</v>
      </c>
      <c r="D42" s="312"/>
      <c r="E42" s="312"/>
      <c r="F42" s="317"/>
      <c r="G42" s="327"/>
      <c r="H42" s="327"/>
      <c r="J42" s="327"/>
      <c r="K42" s="327"/>
      <c r="L42" s="327"/>
      <c r="M42" s="327"/>
      <c r="N42" s="327"/>
      <c r="O42" s="327"/>
      <c r="R42" s="327"/>
      <c r="S42" s="327"/>
      <c r="T42" s="327"/>
      <c r="W42" s="327"/>
      <c r="X42" s="327"/>
      <c r="Y42" s="327"/>
    </row>
    <row r="43" spans="2:51" s="311" customFormat="1" ht="17.25" customHeight="1">
      <c r="B43" s="317"/>
      <c r="C43" s="317"/>
      <c r="D43" s="317"/>
      <c r="E43" s="321"/>
      <c r="F43" s="327"/>
      <c r="G43" s="327"/>
      <c r="H43" s="327"/>
      <c r="J43" s="327"/>
      <c r="K43" s="327"/>
      <c r="L43" s="327"/>
      <c r="M43" s="327"/>
      <c r="N43" s="327"/>
      <c r="O43" s="327"/>
      <c r="R43" s="327"/>
      <c r="S43" s="327"/>
      <c r="T43" s="327"/>
      <c r="W43" s="327"/>
      <c r="X43" s="327"/>
      <c r="Y43" s="327"/>
    </row>
    <row r="44" spans="2:51" s="311" customFormat="1" ht="17.25" customHeight="1">
      <c r="B44" s="317" t="s">
        <v>214</v>
      </c>
      <c r="C44" s="317"/>
      <c r="D44" s="317"/>
    </row>
    <row r="45" spans="2:51" s="311" customFormat="1" ht="17.25" customHeight="1">
      <c r="B45" s="317" t="s">
        <v>136</v>
      </c>
      <c r="C45" s="317"/>
      <c r="D45" s="317"/>
    </row>
    <row r="46" spans="2:51" s="311" customFormat="1" ht="17.25" customHeight="1">
      <c r="B46" s="318" t="s">
        <v>139</v>
      </c>
      <c r="C46" s="312"/>
      <c r="D46" s="312"/>
      <c r="E46" s="324"/>
      <c r="F46" s="324"/>
      <c r="G46" s="324"/>
      <c r="H46" s="324"/>
      <c r="I46" s="324"/>
      <c r="J46" s="324"/>
      <c r="K46" s="324"/>
      <c r="L46" s="324"/>
      <c r="M46" s="324"/>
      <c r="N46" s="324"/>
      <c r="O46" s="329"/>
      <c r="P46" s="329"/>
      <c r="Q46" s="324"/>
      <c r="R46" s="329"/>
      <c r="S46" s="324"/>
      <c r="T46" s="324"/>
      <c r="U46" s="329"/>
      <c r="Y46" s="324"/>
      <c r="Z46" s="324"/>
      <c r="AA46" s="324"/>
      <c r="AB46" s="324"/>
      <c r="AD46" s="324"/>
      <c r="AE46" s="329"/>
      <c r="AF46" s="329"/>
      <c r="AG46" s="329"/>
      <c r="AH46" s="329"/>
      <c r="AI46" s="330"/>
      <c r="AJ46" s="329"/>
      <c r="AK46" s="329"/>
      <c r="AL46" s="329"/>
      <c r="AM46" s="329"/>
      <c r="AN46" s="329"/>
      <c r="AO46" s="329"/>
      <c r="AP46" s="329"/>
      <c r="AQ46" s="329"/>
      <c r="AR46" s="329"/>
      <c r="AS46" s="329"/>
      <c r="AT46" s="329"/>
      <c r="AU46" s="329"/>
      <c r="AV46" s="329"/>
      <c r="AW46" s="329"/>
      <c r="AX46" s="329"/>
      <c r="AY46" s="330"/>
    </row>
    <row r="47" spans="2:51" s="311" customFormat="1" ht="17.25" customHeight="1"/>
    <row r="48" spans="2:51" s="311" customFormat="1" ht="17.25" customHeight="1">
      <c r="B48" s="317" t="s">
        <v>215</v>
      </c>
      <c r="C48" s="317"/>
    </row>
    <row r="49" spans="2:50" s="311" customFormat="1" ht="17.25" customHeight="1">
      <c r="B49" s="317"/>
      <c r="C49" s="317"/>
    </row>
    <row r="50" spans="2:50" s="311" customFormat="1" ht="17.25" customHeight="1">
      <c r="B50" s="317" t="s">
        <v>11</v>
      </c>
      <c r="C50" s="317"/>
    </row>
    <row r="51" spans="2:50" s="311" customFormat="1" ht="17.25" customHeight="1">
      <c r="B51" s="317" t="s">
        <v>184</v>
      </c>
      <c r="C51" s="317"/>
    </row>
    <row r="52" spans="2:50" s="311" customFormat="1" ht="17.25" customHeight="1">
      <c r="B52" s="317"/>
      <c r="C52" s="317"/>
    </row>
    <row r="53" spans="2:50" s="311" customFormat="1" ht="17.25" customHeight="1">
      <c r="B53" s="317" t="s">
        <v>91</v>
      </c>
      <c r="C53" s="317"/>
    </row>
    <row r="54" spans="2:50" s="311" customFormat="1" ht="17.25" customHeight="1">
      <c r="B54" s="317" t="s">
        <v>51</v>
      </c>
      <c r="C54" s="317"/>
    </row>
    <row r="55" spans="2:50" s="311" customFormat="1" ht="17.25" customHeight="1">
      <c r="B55" s="317"/>
      <c r="C55" s="317"/>
    </row>
    <row r="56" spans="2:50" s="311" customFormat="1" ht="17.25" customHeight="1">
      <c r="B56" s="317" t="s">
        <v>143</v>
      </c>
      <c r="C56" s="317"/>
      <c r="D56" s="317"/>
    </row>
    <row r="57" spans="2:50" s="311" customFormat="1" ht="17.25" customHeight="1">
      <c r="B57" s="317"/>
      <c r="C57" s="317"/>
      <c r="D57" s="317"/>
    </row>
    <row r="58" spans="2:50" s="311" customFormat="1" ht="17.25" customHeight="1">
      <c r="B58" s="312" t="s">
        <v>54</v>
      </c>
      <c r="C58" s="312"/>
      <c r="D58" s="317"/>
    </row>
    <row r="59" spans="2:50" s="311" customFormat="1" ht="17.25" customHeight="1">
      <c r="B59" s="312" t="s">
        <v>137</v>
      </c>
      <c r="C59" s="312"/>
      <c r="D59" s="317"/>
    </row>
    <row r="60" spans="2:50" s="311" customFormat="1" ht="17.25" customHeight="1">
      <c r="B60" s="312" t="s">
        <v>185</v>
      </c>
    </row>
    <row r="61" spans="2:50" s="311" customFormat="1" ht="17.25" customHeight="1">
      <c r="B61" s="312"/>
    </row>
    <row r="62" spans="2:50" s="311" customFormat="1" ht="17.25" customHeight="1">
      <c r="B62" s="311" t="s">
        <v>36</v>
      </c>
      <c r="E62" s="325"/>
      <c r="F62" s="325"/>
      <c r="G62" s="325"/>
      <c r="H62" s="325"/>
      <c r="I62" s="325"/>
      <c r="J62" s="325"/>
      <c r="K62" s="325"/>
      <c r="L62" s="328"/>
      <c r="M62" s="312" t="s">
        <v>141</v>
      </c>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row>
    <row r="63" spans="2:50" s="311" customFormat="1" ht="17.25" customHeight="1">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row>
    <row r="64" spans="2:50" s="311" customFormat="1" ht="17.25" customHeight="1">
      <c r="B64" s="311" t="s">
        <v>216</v>
      </c>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25"/>
    </row>
    <row r="65" spans="2:71" s="311" customFormat="1" ht="17.25" customHeight="1">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row>
    <row r="66" spans="2:71" s="311" customFormat="1" ht="17.25" customHeight="1">
      <c r="B66" s="311" t="s">
        <v>217</v>
      </c>
      <c r="E66" s="325"/>
      <c r="F66" s="325"/>
      <c r="G66" s="325"/>
      <c r="H66" s="325"/>
      <c r="I66" s="325"/>
      <c r="J66" s="325"/>
      <c r="K66" s="325"/>
      <c r="L66" s="325"/>
      <c r="M66" s="325"/>
      <c r="N66" s="325"/>
      <c r="O66" s="325"/>
      <c r="P66" s="325"/>
      <c r="Q66" s="325"/>
      <c r="R66" s="325"/>
      <c r="S66" s="325"/>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row>
    <row r="67" spans="2:71" s="311" customFormat="1" ht="17.25" customHeight="1">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row>
    <row r="68" spans="2:71" s="311" customFormat="1" ht="17.25" customHeight="1">
      <c r="B68" s="311" t="s">
        <v>218</v>
      </c>
      <c r="BL68" s="331"/>
      <c r="BM68" s="332"/>
      <c r="BN68" s="331"/>
      <c r="BO68" s="331"/>
      <c r="BP68" s="331"/>
      <c r="BQ68" s="333"/>
      <c r="BR68" s="334"/>
      <c r="BS68" s="334"/>
    </row>
    <row r="69" spans="2:71" s="311" customFormat="1" ht="17.25" customHeight="1">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5"/>
      <c r="AF69" s="325"/>
      <c r="AG69" s="325"/>
      <c r="AH69" s="325"/>
      <c r="AI69" s="325"/>
      <c r="AJ69" s="325"/>
      <c r="AK69" s="325"/>
      <c r="AL69" s="325"/>
      <c r="AM69" s="325"/>
      <c r="AN69" s="325"/>
      <c r="AO69" s="325"/>
      <c r="AP69" s="325"/>
      <c r="AQ69" s="325"/>
      <c r="AR69" s="325"/>
      <c r="AS69" s="325"/>
      <c r="AT69" s="325"/>
      <c r="AU69" s="325"/>
      <c r="AV69" s="325"/>
      <c r="AW69" s="325"/>
      <c r="AX69" s="325"/>
    </row>
    <row r="70" spans="2:71" ht="17.25" customHeight="1">
      <c r="B70" s="311" t="s">
        <v>219</v>
      </c>
    </row>
    <row r="71" spans="2:71" ht="17.25" customHeight="1">
      <c r="B71" s="311"/>
    </row>
    <row r="72" spans="2:71" ht="17.25" customHeight="1">
      <c r="B72" s="311" t="s">
        <v>208</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5"/>
  <sheetViews>
    <sheetView workbookViewId="0">
      <selection activeCell="D39" sqref="D39"/>
    </sheetView>
  </sheetViews>
  <sheetFormatPr defaultColWidth="9" defaultRowHeight="26.4"/>
  <cols>
    <col min="1" max="1" width="1.8984375" style="299" customWidth="1"/>
    <col min="2" max="2" width="11.5" style="299" customWidth="1"/>
    <col min="3" max="12" width="40.59765625" style="299" customWidth="1"/>
    <col min="13" max="16384" width="9" style="299"/>
  </cols>
  <sheetData>
    <row r="1" spans="2:12">
      <c r="B1" s="335" t="s">
        <v>122</v>
      </c>
      <c r="C1" s="335"/>
      <c r="D1" s="335"/>
    </row>
    <row r="2" spans="2:12">
      <c r="B2" s="335"/>
      <c r="C2" s="335"/>
      <c r="D2" s="335"/>
    </row>
    <row r="3" spans="2:12">
      <c r="B3" s="336" t="s">
        <v>39</v>
      </c>
      <c r="C3" s="336" t="s">
        <v>123</v>
      </c>
      <c r="D3" s="335"/>
    </row>
    <row r="4" spans="2:12">
      <c r="B4" s="337">
        <v>1</v>
      </c>
      <c r="C4" s="342" t="s">
        <v>186</v>
      </c>
      <c r="D4" s="335"/>
    </row>
    <row r="5" spans="2:12">
      <c r="B5" s="337">
        <v>2</v>
      </c>
      <c r="C5" s="342" t="s">
        <v>26</v>
      </c>
    </row>
    <row r="6" spans="2:12">
      <c r="B6" s="337">
        <v>3</v>
      </c>
      <c r="C6" s="342" t="s">
        <v>98</v>
      </c>
      <c r="D6" s="335"/>
    </row>
    <row r="7" spans="2:12">
      <c r="B7" s="337">
        <v>4</v>
      </c>
      <c r="C7" s="342" t="s">
        <v>98</v>
      </c>
      <c r="D7" s="335"/>
    </row>
    <row r="8" spans="2:12">
      <c r="B8" s="337">
        <v>5</v>
      </c>
      <c r="C8" s="342" t="s">
        <v>98</v>
      </c>
      <c r="D8" s="335"/>
    </row>
    <row r="9" spans="2:12">
      <c r="B9" s="337">
        <v>6</v>
      </c>
      <c r="C9" s="342" t="s">
        <v>98</v>
      </c>
      <c r="D9" s="335"/>
    </row>
    <row r="10" spans="2:12">
      <c r="B10" s="337">
        <v>7</v>
      </c>
      <c r="C10" s="342" t="s">
        <v>98</v>
      </c>
      <c r="D10" s="335"/>
    </row>
    <row r="12" spans="2:12">
      <c r="B12" s="335" t="s">
        <v>124</v>
      </c>
    </row>
    <row r="13" spans="2:12" ht="27"/>
    <row r="14" spans="2:12" ht="27">
      <c r="B14" s="338" t="s">
        <v>12</v>
      </c>
      <c r="C14" s="343" t="s">
        <v>92</v>
      </c>
      <c r="D14" s="347" t="s">
        <v>104</v>
      </c>
      <c r="E14" s="347" t="s">
        <v>187</v>
      </c>
      <c r="F14" s="347" t="s">
        <v>93</v>
      </c>
      <c r="G14" s="347" t="s">
        <v>100</v>
      </c>
      <c r="H14" s="347" t="s">
        <v>98</v>
      </c>
      <c r="I14" s="347" t="s">
        <v>98</v>
      </c>
      <c r="J14" s="347" t="s">
        <v>98</v>
      </c>
      <c r="K14" s="347" t="s">
        <v>98</v>
      </c>
      <c r="L14" s="351" t="s">
        <v>98</v>
      </c>
    </row>
    <row r="15" spans="2:12">
      <c r="B15" s="339" t="s">
        <v>101</v>
      </c>
      <c r="C15" s="344" t="s">
        <v>95</v>
      </c>
      <c r="D15" s="348" t="s">
        <v>35</v>
      </c>
      <c r="E15" s="348" t="s">
        <v>188</v>
      </c>
      <c r="F15" s="348" t="s">
        <v>93</v>
      </c>
      <c r="G15" s="349" t="s">
        <v>99</v>
      </c>
      <c r="H15" s="349" t="s">
        <v>98</v>
      </c>
      <c r="I15" s="349" t="s">
        <v>98</v>
      </c>
      <c r="J15" s="349" t="s">
        <v>98</v>
      </c>
      <c r="K15" s="349" t="s">
        <v>98</v>
      </c>
      <c r="L15" s="352" t="s">
        <v>98</v>
      </c>
    </row>
    <row r="16" spans="2:12">
      <c r="B16" s="340"/>
      <c r="C16" s="345" t="s">
        <v>24</v>
      </c>
      <c r="D16" s="349" t="s">
        <v>98</v>
      </c>
      <c r="E16" s="349" t="s">
        <v>96</v>
      </c>
      <c r="F16" s="349" t="s">
        <v>189</v>
      </c>
      <c r="G16" s="349" t="s">
        <v>98</v>
      </c>
      <c r="H16" s="349" t="s">
        <v>98</v>
      </c>
      <c r="I16" s="349" t="s">
        <v>98</v>
      </c>
      <c r="J16" s="349" t="s">
        <v>98</v>
      </c>
      <c r="K16" s="349" t="s">
        <v>98</v>
      </c>
      <c r="L16" s="352" t="s">
        <v>98</v>
      </c>
    </row>
    <row r="17" spans="2:12">
      <c r="B17" s="340"/>
      <c r="C17" s="345" t="s">
        <v>188</v>
      </c>
      <c r="D17" s="349" t="s">
        <v>98</v>
      </c>
      <c r="E17" s="349" t="s">
        <v>97</v>
      </c>
      <c r="F17" s="349" t="s">
        <v>98</v>
      </c>
      <c r="G17" s="349" t="s">
        <v>98</v>
      </c>
      <c r="H17" s="349" t="s">
        <v>98</v>
      </c>
      <c r="I17" s="349" t="s">
        <v>98</v>
      </c>
      <c r="J17" s="349" t="s">
        <v>98</v>
      </c>
      <c r="K17" s="349" t="s">
        <v>98</v>
      </c>
      <c r="L17" s="352" t="s">
        <v>98</v>
      </c>
    </row>
    <row r="18" spans="2:12">
      <c r="B18" s="340"/>
      <c r="C18" s="345" t="s">
        <v>96</v>
      </c>
      <c r="D18" s="349" t="s">
        <v>98</v>
      </c>
      <c r="E18" s="349" t="s">
        <v>98</v>
      </c>
      <c r="F18" s="349" t="s">
        <v>98</v>
      </c>
      <c r="G18" s="349" t="s">
        <v>98</v>
      </c>
      <c r="H18" s="349" t="s">
        <v>98</v>
      </c>
      <c r="I18" s="349" t="s">
        <v>98</v>
      </c>
      <c r="J18" s="349" t="s">
        <v>98</v>
      </c>
      <c r="K18" s="349" t="s">
        <v>98</v>
      </c>
      <c r="L18" s="352" t="s">
        <v>98</v>
      </c>
    </row>
    <row r="19" spans="2:12">
      <c r="B19" s="340"/>
      <c r="C19" s="345" t="s">
        <v>98</v>
      </c>
      <c r="D19" s="349" t="s">
        <v>98</v>
      </c>
      <c r="E19" s="349" t="s">
        <v>98</v>
      </c>
      <c r="F19" s="349" t="s">
        <v>98</v>
      </c>
      <c r="G19" s="349" t="s">
        <v>98</v>
      </c>
      <c r="H19" s="349" t="s">
        <v>98</v>
      </c>
      <c r="I19" s="349" t="s">
        <v>98</v>
      </c>
      <c r="J19" s="349" t="s">
        <v>98</v>
      </c>
      <c r="K19" s="349" t="s">
        <v>98</v>
      </c>
      <c r="L19" s="352" t="s">
        <v>98</v>
      </c>
    </row>
    <row r="20" spans="2:12">
      <c r="B20" s="340"/>
      <c r="C20" s="345" t="s">
        <v>98</v>
      </c>
      <c r="D20" s="349" t="s">
        <v>98</v>
      </c>
      <c r="E20" s="349" t="s">
        <v>98</v>
      </c>
      <c r="F20" s="349" t="s">
        <v>98</v>
      </c>
      <c r="G20" s="349" t="s">
        <v>98</v>
      </c>
      <c r="H20" s="349" t="s">
        <v>98</v>
      </c>
      <c r="I20" s="349" t="s">
        <v>98</v>
      </c>
      <c r="J20" s="349" t="s">
        <v>98</v>
      </c>
      <c r="K20" s="349" t="s">
        <v>98</v>
      </c>
      <c r="L20" s="352" t="s">
        <v>98</v>
      </c>
    </row>
    <row r="21" spans="2:12">
      <c r="B21" s="340"/>
      <c r="C21" s="345" t="s">
        <v>98</v>
      </c>
      <c r="D21" s="349" t="s">
        <v>98</v>
      </c>
      <c r="E21" s="349" t="s">
        <v>98</v>
      </c>
      <c r="F21" s="349" t="s">
        <v>98</v>
      </c>
      <c r="G21" s="349" t="s">
        <v>98</v>
      </c>
      <c r="H21" s="349" t="s">
        <v>98</v>
      </c>
      <c r="I21" s="349" t="s">
        <v>98</v>
      </c>
      <c r="J21" s="349" t="s">
        <v>98</v>
      </c>
      <c r="K21" s="349" t="s">
        <v>98</v>
      </c>
      <c r="L21" s="352" t="s">
        <v>98</v>
      </c>
    </row>
    <row r="22" spans="2:12">
      <c r="B22" s="340"/>
      <c r="C22" s="345" t="s">
        <v>98</v>
      </c>
      <c r="D22" s="349" t="s">
        <v>98</v>
      </c>
      <c r="E22" s="349" t="s">
        <v>98</v>
      </c>
      <c r="F22" s="349" t="s">
        <v>98</v>
      </c>
      <c r="G22" s="349" t="s">
        <v>98</v>
      </c>
      <c r="H22" s="349" t="s">
        <v>98</v>
      </c>
      <c r="I22" s="349" t="s">
        <v>98</v>
      </c>
      <c r="J22" s="349" t="s">
        <v>98</v>
      </c>
      <c r="K22" s="349" t="s">
        <v>98</v>
      </c>
      <c r="L22" s="352" t="s">
        <v>98</v>
      </c>
    </row>
    <row r="23" spans="2:12" ht="27">
      <c r="B23" s="341"/>
      <c r="C23" s="346" t="s">
        <v>98</v>
      </c>
      <c r="D23" s="350" t="s">
        <v>98</v>
      </c>
      <c r="E23" s="350" t="s">
        <v>98</v>
      </c>
      <c r="F23" s="350" t="s">
        <v>98</v>
      </c>
      <c r="G23" s="350" t="s">
        <v>98</v>
      </c>
      <c r="H23" s="350" t="s">
        <v>98</v>
      </c>
      <c r="I23" s="350" t="s">
        <v>98</v>
      </c>
      <c r="J23" s="350" t="s">
        <v>98</v>
      </c>
      <c r="K23" s="350" t="s">
        <v>98</v>
      </c>
      <c r="L23" s="353" t="s">
        <v>98</v>
      </c>
    </row>
    <row r="25" spans="2:12">
      <c r="C25" s="299" t="s">
        <v>190</v>
      </c>
    </row>
    <row r="26" spans="2:12">
      <c r="C26" s="299" t="s">
        <v>191</v>
      </c>
    </row>
    <row r="27" spans="2:12">
      <c r="C27" s="299" t="s">
        <v>106</v>
      </c>
    </row>
    <row r="29" spans="2:12">
      <c r="C29" s="299" t="s">
        <v>167</v>
      </c>
    </row>
    <row r="30" spans="2:12">
      <c r="C30" s="299" t="s">
        <v>107</v>
      </c>
    </row>
    <row r="31" spans="2:12">
      <c r="C31" s="299" t="s">
        <v>170</v>
      </c>
    </row>
    <row r="32" spans="2:12">
      <c r="C32" s="299" t="s">
        <v>108</v>
      </c>
    </row>
    <row r="33" spans="3:3">
      <c r="C33" s="299" t="s">
        <v>125</v>
      </c>
    </row>
    <row r="34" spans="3:3">
      <c r="C34" s="299" t="s">
        <v>192</v>
      </c>
    </row>
    <row r="35" spans="3:3">
      <c r="C35" s="299" t="s">
        <v>193</v>
      </c>
    </row>
    <row r="36" spans="3:3">
      <c r="C36" s="299" t="s">
        <v>194</v>
      </c>
    </row>
    <row r="37" spans="3:3">
      <c r="C37" s="299" t="s">
        <v>109</v>
      </c>
    </row>
    <row r="38" spans="3:3">
      <c r="C38" s="299" t="s">
        <v>110</v>
      </c>
    </row>
    <row r="40" spans="3:3">
      <c r="C40" s="299" t="s">
        <v>169</v>
      </c>
    </row>
    <row r="41" spans="3:3">
      <c r="C41" s="299" t="s">
        <v>111</v>
      </c>
    </row>
    <row r="42" spans="3:3">
      <c r="C42" s="299" t="s">
        <v>113</v>
      </c>
    </row>
    <row r="43" spans="3:3">
      <c r="C43" s="299" t="s">
        <v>114</v>
      </c>
    </row>
    <row r="44" spans="3:3">
      <c r="C44" s="299" t="s">
        <v>115</v>
      </c>
    </row>
    <row r="45" spans="3:3">
      <c r="C45" s="299" t="s">
        <v>117</v>
      </c>
    </row>
  </sheetData>
  <mergeCells count="1">
    <mergeCell ref="B15:B23"/>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2021-02-24T09:26:12Z</cp:lastPrinted>
  <dcterms:created xsi:type="dcterms:W3CDTF">2020-01-28T01:12:50Z</dcterms:created>
  <dcterms:modified xsi:type="dcterms:W3CDTF">2025-12-01T05:19:25Z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2025-12-01T05:19:25Z</vt:filetime>
  </property>
</Properties>
</file>