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670" activeTab="5"/>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管理者">'プルダウン・リスト'!$C$13:$C$25</definedName>
    <definedName name="【記載例】シフト記号">'【記載例】シフト記号表（勤務時間帯）'!$C$6:$C$35</definedName>
    <definedName name="職種">'プルダウン・リスト'!$C$12:$L$12</definedName>
    <definedName name="シフト記号表">'シフト記号表（勤務時間帯）'!$C$6:$C$35</definedName>
    <definedName name="機能訓練指導員">'プルダウン・リスト'!$G$13:$G$25</definedName>
    <definedName name="介護職員">'プルダウン・リスト'!$F$13:$F$25</definedName>
    <definedName name="生活相談員">'プルダウン・リスト'!$D$13:$D$25</definedName>
    <definedName name="看護職員">'プルダウン・リスト'!$E$13:$E$25</definedName>
    <definedName name="_xlnm.Print_Area" localSheetId="5">記入方法!$B$1:$P$84</definedName>
    <definedName name="_xlnm.Print_Area" localSheetId="0">'【記載例】地密通所'!$A$1:$BF$72</definedName>
    <definedName name="_xlnm.Print_Area" localSheetId="2">'地密通所（1枚版）'!$A$1:$BF$72</definedName>
    <definedName name="_xlnm.Print_Titles" localSheetId="2">'地密通所（1枚版）'!$1:$21</definedName>
    <definedName name="【記載例】シフト記号" localSheetId="4">'シフト記号表（勤務時間帯）'!$C$6:$C$35</definedName>
    <definedName name="_xlnm.Print_Area" localSheetId="3">'地密通所（100名）'!$A$1:$BF$333</definedName>
    <definedName name="_xlnm.Print_Titles" localSheetId="3">'地密通所（100名）'!$1:$21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<sst xmlns="http://schemas.openxmlformats.org/spreadsheetml/2006/main" xmlns:r="http://schemas.openxmlformats.org/officeDocument/2006/relationships" count="199" uniqueCount="199">
  <si>
    <t>ー</t>
  </si>
  <si>
    <t>区分</t>
    <rPh sb="0" eb="2">
      <t>クブン</t>
    </rPh>
    <phoneticPr fontId="1"/>
  </si>
  <si>
    <t>従業者の勤務の体制及び勤務形態一覧表　</t>
  </si>
  <si>
    <t>z</t>
  </si>
  <si>
    <t>(15) 利用者数　　　</t>
  </si>
  <si>
    <t>4週目</t>
    <rPh sb="1" eb="2">
      <t>シュウ</t>
    </rPh>
    <rPh sb="2" eb="3">
      <t>メ</t>
    </rPh>
    <phoneticPr fontId="1"/>
  </si>
  <si>
    <t>記号</t>
    <rPh sb="0" eb="2">
      <t>キゴウ</t>
    </rPh>
    <phoneticPr fontId="1"/>
  </si>
  <si>
    <t>准看護師</t>
    <rPh sb="0" eb="4">
      <t>ジュンカンゴシ</t>
    </rPh>
    <phoneticPr fontId="1"/>
  </si>
  <si>
    <t>年</t>
    <rPh sb="0" eb="1">
      <t>ネン</t>
    </rPh>
    <phoneticPr fontId="1"/>
  </si>
  <si>
    <t>看護職員、機能訓練指導員</t>
    <rPh sb="0" eb="2">
      <t>カンゴ</t>
    </rPh>
    <rPh sb="2" eb="4">
      <t>ショクイン</t>
    </rPh>
    <rPh sb="5" eb="7">
      <t>キノウ</t>
    </rPh>
    <rPh sb="7" eb="9">
      <t>クンレン</t>
    </rPh>
    <rPh sb="9" eb="12">
      <t>シドウイン</t>
    </rPh>
    <phoneticPr fontId="1"/>
  </si>
  <si>
    <t>管理者</t>
    <rPh sb="0" eb="3">
      <t>カンリシャ</t>
    </rPh>
    <phoneticPr fontId="1"/>
  </si>
  <si>
    <t>はり師</t>
    <rPh sb="2" eb="3">
      <t>シ</t>
    </rPh>
    <phoneticPr fontId="1"/>
  </si>
  <si>
    <t>B</t>
  </si>
  <si>
    <t>1週目</t>
    <rPh sb="1" eb="2">
      <t>シュウ</t>
    </rPh>
    <rPh sb="2" eb="3">
      <t>メ</t>
    </rPh>
    <phoneticPr fontId="1"/>
  </si>
  <si>
    <t>～</t>
  </si>
  <si>
    <t>職種名</t>
    <rPh sb="0" eb="2">
      <t>ショクシュ</t>
    </rPh>
    <rPh sb="2" eb="3">
      <t>メイ</t>
    </rPh>
    <phoneticPr fontId="1"/>
  </si>
  <si>
    <t>看護職員</t>
    <rPh sb="0" eb="2">
      <t>カンゴ</t>
    </rPh>
    <rPh sb="2" eb="4">
      <t>ショクイン</t>
    </rPh>
    <phoneticPr fontId="1"/>
  </si>
  <si>
    <t>n</t>
  </si>
  <si>
    <t>A</t>
  </si>
  <si>
    <t>C</t>
  </si>
  <si>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</si>
  <si>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D</t>
  </si>
  <si>
    <t>看護師</t>
    <rPh sb="0" eb="3">
      <t>カンゴシ</t>
    </rPh>
    <phoneticPr fontId="1"/>
  </si>
  <si>
    <t>（注）常勤・非常勤の区分について</t>
    <rPh sb="1" eb="2">
      <t>チュウ</t>
    </rPh>
    <rPh sb="3" eb="5">
      <t>ジョウキン</t>
    </rPh>
    <rPh sb="6" eb="9">
      <t>ヒジョウキン</t>
    </rPh>
    <rPh sb="10" eb="12">
      <t>クブン</t>
    </rPh>
    <phoneticPr fontId="1"/>
  </si>
  <si>
    <t>機能訓練指導員</t>
    <rPh sb="0" eb="2">
      <t>キノウ</t>
    </rPh>
    <rPh sb="2" eb="4">
      <t>クンレン</t>
    </rPh>
    <rPh sb="4" eb="7">
      <t>シドウイン</t>
    </rPh>
    <phoneticPr fontId="1"/>
  </si>
  <si>
    <t>時間）</t>
    <rPh sb="0" eb="2">
      <t>ジカン</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</si>
  <si>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</si>
  <si>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勤務時間数</t>
    <rPh sb="0" eb="2">
      <t>キンム</t>
    </rPh>
    <rPh sb="2" eb="4">
      <t>ジカン</t>
    </rPh>
    <rPh sb="4" eb="5">
      <t>スウ</t>
    </rPh>
    <phoneticPr fontId="1"/>
  </si>
  <si>
    <t>(12)
週平均
勤務時間
数</t>
  </si>
  <si>
    <t>p</t>
  </si>
  <si>
    <t>2週目</t>
    <rPh sb="1" eb="2">
      <t>シュウ</t>
    </rPh>
    <rPh sb="2" eb="3">
      <t>メ</t>
    </rPh>
    <phoneticPr fontId="1"/>
  </si>
  <si>
    <t>日</t>
    <rPh sb="0" eb="1">
      <t>ニチ</t>
    </rPh>
    <phoneticPr fontId="1"/>
  </si>
  <si>
    <t>3週目</t>
    <rPh sb="1" eb="2">
      <t>シュウ</t>
    </rPh>
    <rPh sb="2" eb="3">
      <t>メ</t>
    </rPh>
    <phoneticPr fontId="1"/>
  </si>
  <si>
    <t>5週目</t>
    <rPh sb="1" eb="2">
      <t>シュウ</t>
    </rPh>
    <rPh sb="2" eb="3">
      <t>メ</t>
    </rPh>
    <phoneticPr fontId="1"/>
  </si>
  <si>
    <t>m</t>
  </si>
  <si>
    <t>）</t>
  </si>
  <si>
    <t>単位</t>
    <rPh sb="0" eb="2">
      <t>タンイ</t>
    </rPh>
    <phoneticPr fontId="1"/>
  </si>
  <si>
    <t>No</t>
  </si>
  <si>
    <t>単位目</t>
    <rPh sb="0" eb="2">
      <t>タンイ</t>
    </rPh>
    <rPh sb="2" eb="3">
      <t>メ</t>
    </rPh>
    <phoneticPr fontId="1"/>
  </si>
  <si>
    <t>e</t>
  </si>
  <si>
    <t>（計</t>
    <rPh sb="1" eb="2">
      <t>ケイ</t>
    </rPh>
    <phoneticPr fontId="1"/>
  </si>
  <si>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1"/>
  </si>
  <si>
    <t>理学療法士</t>
    <rPh sb="0" eb="2">
      <t>リガク</t>
    </rPh>
    <rPh sb="2" eb="5">
      <t>リョウホウシ</t>
    </rPh>
    <phoneticPr fontId="1"/>
  </si>
  <si>
    <t>i</t>
  </si>
  <si>
    <t>作業療法士</t>
    <rPh sb="0" eb="2">
      <t>サギョウ</t>
    </rPh>
    <rPh sb="2" eb="5">
      <t>リョウホウシ</t>
    </rPh>
    <phoneticPr fontId="1"/>
  </si>
  <si>
    <t>言語聴覚士</t>
    <rPh sb="0" eb="2">
      <t>ゲンゴ</t>
    </rPh>
    <rPh sb="2" eb="5">
      <t>チョウカクシ</t>
    </rPh>
    <phoneticPr fontId="1"/>
  </si>
  <si>
    <t>きゅう師</t>
    <rPh sb="3" eb="4">
      <t>シ</t>
    </rPh>
    <phoneticPr fontId="1"/>
  </si>
  <si>
    <t>y</t>
  </si>
  <si>
    <t>介護福祉士</t>
    <rPh sb="0" eb="2">
      <t>カイゴ</t>
    </rPh>
    <rPh sb="2" eb="5">
      <t>フクシシ</t>
    </rPh>
    <phoneticPr fontId="1"/>
  </si>
  <si>
    <t>h</t>
  </si>
  <si>
    <t>a</t>
  </si>
  <si>
    <t>r</t>
  </si>
  <si>
    <t>c</t>
  </si>
  <si>
    <t>令和</t>
    <rPh sb="0" eb="2">
      <t>レイワ</t>
    </rPh>
    <phoneticPr fontId="1"/>
  </si>
  <si>
    <t>b</t>
  </si>
  <si>
    <t>月</t>
    <rPh sb="0" eb="1">
      <t>ゲツ</t>
    </rPh>
    <phoneticPr fontId="1"/>
  </si>
  <si>
    <t>(2)</t>
  </si>
  <si>
    <t>f</t>
  </si>
  <si>
    <t>：</t>
  </si>
  <si>
    <t>)</t>
  </si>
  <si>
    <t>o</t>
  </si>
  <si>
    <t>○○デイサービス</t>
  </si>
  <si>
    <t>d</t>
  </si>
  <si>
    <t>g</t>
  </si>
  <si>
    <t>j</t>
  </si>
  <si>
    <t>介護職員</t>
    <rPh sb="0" eb="2">
      <t>カイゴ</t>
    </rPh>
    <rPh sb="2" eb="4">
      <t>ショクイン</t>
    </rPh>
    <phoneticPr fontId="1"/>
  </si>
  <si>
    <t>k</t>
  </si>
  <si>
    <t>　D列・・・「生活相談員」</t>
    <rPh sb="2" eb="3">
      <t>レツ</t>
    </rPh>
    <rPh sb="7" eb="9">
      <t>セイカツ</t>
    </rPh>
    <rPh sb="9" eb="12">
      <t>ソウダンイン</t>
    </rPh>
    <phoneticPr fontId="1"/>
  </si>
  <si>
    <t>l</t>
  </si>
  <si>
    <t>q</t>
  </si>
  <si>
    <t>シフト記号</t>
  </si>
  <si>
    <t>勤務時間</t>
    <rPh sb="0" eb="2">
      <t>キンム</t>
    </rPh>
    <rPh sb="2" eb="4">
      <t>ジカン</t>
    </rPh>
    <phoneticPr fontId="1"/>
  </si>
  <si>
    <t>○○　C男</t>
    <rPh sb="4" eb="5">
      <t>オトコ</t>
    </rPh>
    <phoneticPr fontId="1"/>
  </si>
  <si>
    <t>サービス提供時間内
の勤務時間数</t>
    <rPh sb="4" eb="6">
      <t>テイキョウ</t>
    </rPh>
    <rPh sb="6" eb="9">
      <t>ジカンナイ</t>
    </rPh>
    <rPh sb="11" eb="13">
      <t>キンム</t>
    </rPh>
    <rPh sb="13" eb="15">
      <t>ジカン</t>
    </rPh>
    <rPh sb="15" eb="16">
      <t>スウ</t>
    </rPh>
    <phoneticPr fontId="1"/>
  </si>
  <si>
    <t>・・・直接入力する必要がある箇所です。</t>
    <rPh sb="3" eb="5">
      <t>チョクセツ</t>
    </rPh>
    <rPh sb="5" eb="7">
      <t>ニュウリョク</t>
    </rPh>
    <rPh sb="9" eb="11">
      <t>ヒツヨウ</t>
    </rPh>
    <rPh sb="14" eb="16">
      <t>カショ</t>
    </rPh>
    <phoneticPr fontId="1"/>
  </si>
  <si>
    <t>サービス提供時間</t>
    <rPh sb="4" eb="6">
      <t>テイキョウ</t>
    </rPh>
    <rPh sb="6" eb="8">
      <t>ジカン</t>
    </rPh>
    <phoneticPr fontId="1"/>
  </si>
  <si>
    <t>○○　A太</t>
    <rPh sb="4" eb="5">
      <t>タ</t>
    </rPh>
    <phoneticPr fontId="1"/>
  </si>
  <si>
    <t>生活相談員</t>
    <rPh sb="0" eb="2">
      <t>セイカツ</t>
    </rPh>
    <rPh sb="2" eb="5">
      <t>ソウダンイン</t>
    </rPh>
    <phoneticPr fontId="1"/>
  </si>
  <si>
    <t>当月の日数</t>
    <rPh sb="0" eb="2">
      <t>トウゲツ</t>
    </rPh>
    <rPh sb="3" eb="5">
      <t>ニッスウ</t>
    </rPh>
    <phoneticPr fontId="1"/>
  </si>
  <si>
    <t>(</t>
  </si>
  <si>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</si>
  <si>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</si>
  <si>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サービス種別（</t>
    <rPh sb="4" eb="6">
      <t>シュベツ</t>
    </rPh>
    <phoneticPr fontId="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</si>
  <si>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</si>
  <si>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(16) サービス提供時間（平均提供時間）</t>
    <rPh sb="9" eb="11">
      <t>テイキョウ</t>
    </rPh>
    <rPh sb="11" eb="13">
      <t>ジカン</t>
    </rPh>
    <rPh sb="14" eb="16">
      <t>ヘイキン</t>
    </rPh>
    <rPh sb="16" eb="18">
      <t>テイキョウ</t>
    </rPh>
    <rPh sb="18" eb="20">
      <t>ジカン</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</si>
  <si>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</si>
  <si>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</si>
  <si>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うち、休憩時間</t>
    <rPh sb="3" eb="5">
      <t>キュウケイ</t>
    </rPh>
    <rPh sb="5" eb="7">
      <t>ジカン</t>
    </rPh>
    <phoneticPr fontId="1"/>
  </si>
  <si>
    <t>休</t>
    <rPh sb="0" eb="1">
      <t>ヤス</t>
    </rPh>
    <phoneticPr fontId="1"/>
  </si>
  <si>
    <t>-</t>
  </si>
  <si>
    <t>（</t>
  </si>
  <si>
    <t>s</t>
  </si>
  <si>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1"/>
  </si>
  <si>
    <t>t</t>
  </si>
  <si>
    <t xml:space="preserve"> （参考）</t>
    <rPh sb="2" eb="4">
      <t>サンコウ</t>
    </rPh>
    <phoneticPr fontId="1"/>
  </si>
  <si>
    <t>u</t>
  </si>
  <si>
    <t>・職種ごとの勤務時間を「○：○○～○：○○」と表記することが困難な場合は、No21～30を活用し、勤務時間数のみを入力してください。</t>
    <rPh sb="45" eb="47">
      <t>カツヨウ</t>
    </rPh>
    <phoneticPr fontId="1"/>
  </si>
  <si>
    <t>v</t>
  </si>
  <si>
    <t>機能訓練指導員、介護職員</t>
    <rPh sb="0" eb="2">
      <t>キノウ</t>
    </rPh>
    <rPh sb="2" eb="4">
      <t>クンレン</t>
    </rPh>
    <rPh sb="4" eb="7">
      <t>シドウイン</t>
    </rPh>
    <rPh sb="8" eb="10">
      <t>カイゴ</t>
    </rPh>
    <rPh sb="10" eb="12">
      <t>ショクイン</t>
    </rPh>
    <phoneticPr fontId="1"/>
  </si>
  <si>
    <t>w</t>
  </si>
  <si>
    <t>x</t>
  </si>
  <si>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</si>
  <si>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サービス提供時間内の勤務時間</t>
    <rPh sb="4" eb="6">
      <t>テイキョウ</t>
    </rPh>
    <rPh sb="6" eb="8">
      <t>ジカン</t>
    </rPh>
    <rPh sb="8" eb="9">
      <t>ナイ</t>
    </rPh>
    <rPh sb="10" eb="12">
      <t>キンム</t>
    </rPh>
    <rPh sb="12" eb="14">
      <t>ジカン</t>
    </rPh>
    <phoneticPr fontId="1"/>
  </si>
  <si>
    <t>１．サービス種別</t>
    <rPh sb="6" eb="8">
      <t>シュベツ</t>
    </rPh>
    <phoneticPr fontId="1"/>
  </si>
  <si>
    <t>柔道整復師</t>
    <rPh sb="0" eb="2">
      <t>ジュウドウ</t>
    </rPh>
    <rPh sb="2" eb="5">
      <t>セイフクシ</t>
    </rPh>
    <phoneticPr fontId="1"/>
  </si>
  <si>
    <t>あん摩マッサージ指圧師</t>
    <rPh sb="2" eb="3">
      <t>マ</t>
    </rPh>
    <rPh sb="8" eb="11">
      <t>シアツシ</t>
    </rPh>
    <phoneticPr fontId="1"/>
  </si>
  <si>
    <t>○○　B子</t>
    <rPh sb="4" eb="5">
      <t>コ</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</si>
  <si>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</si>
  <si>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</si>
  <si>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</si>
  <si>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</si>
  <si>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</si>
  <si>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</si>
  <si>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</si>
  <si>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</si>
  <si>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(6) 
職種</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</si>
  <si>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</si>
  <si>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</si>
  <si>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</si>
  <si>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</si>
  <si>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
  </si>
  <si>
    <t>　C12～L12・・・「職種」</t>
    <rPh sb="12" eb="14">
      <t>ショクシュ</t>
    </rPh>
    <phoneticPr fontId="1"/>
  </si>
  <si>
    <t>　C列・・・「管理者」</t>
    <rPh sb="2" eb="3">
      <t>レツ</t>
    </rPh>
    <rPh sb="7" eb="10">
      <t>カンリシャ</t>
    </rPh>
    <phoneticPr fontId="1"/>
  </si>
  <si>
    <t>○○　C男</t>
  </si>
  <si>
    <t>　E列・・・「看護職員」</t>
    <rPh sb="2" eb="3">
      <t>レツ</t>
    </rPh>
    <rPh sb="7" eb="9">
      <t>カンゴ</t>
    </rPh>
    <rPh sb="9" eb="11">
      <t>ショクイン</t>
    </rPh>
    <phoneticPr fontId="1"/>
  </si>
  <si>
    <t>　F列・・・「介護職員」</t>
    <rPh sb="2" eb="3">
      <t>レツ</t>
    </rPh>
    <rPh sb="7" eb="9">
      <t>カイゴ</t>
    </rPh>
    <rPh sb="9" eb="11">
      <t>ショクイン</t>
    </rPh>
    <phoneticPr fontId="1"/>
  </si>
  <si>
    <t>(1)</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</si>
  <si>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</si>
  <si>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</si>
  <si>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</si>
  <si>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</si>
  <si>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</si>
  <si>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</si>
  <si>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</si>
  <si>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</si>
  <si>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</si>
  <si>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厚労　太郎</t>
    <rPh sb="0" eb="2">
      <t>コウロウ</t>
    </rPh>
    <rPh sb="3" eb="5">
      <t>タロウ</t>
    </rPh>
    <phoneticPr fontId="1"/>
  </si>
  <si>
    <t>社会福祉主事任用資格</t>
  </si>
  <si>
    <t>社会福祉士</t>
    <rPh sb="0" eb="2">
      <t>シャカイ</t>
    </rPh>
    <rPh sb="2" eb="5">
      <t>フクシシ</t>
    </rPh>
    <phoneticPr fontId="5"/>
  </si>
  <si>
    <t>精神保健福祉士</t>
    <rPh sb="0" eb="2">
      <t>セイシン</t>
    </rPh>
    <rPh sb="2" eb="4">
      <t>ホケン</t>
    </rPh>
    <rPh sb="4" eb="7">
      <t>フクシシ</t>
    </rPh>
    <phoneticPr fontId="1"/>
  </si>
  <si>
    <t>○○　D美</t>
    <rPh sb="4" eb="5">
      <t>ミ</t>
    </rPh>
    <phoneticPr fontId="1"/>
  </si>
  <si>
    <t>○○　E次</t>
    <rPh sb="4" eb="5">
      <t>ツギ</t>
    </rPh>
    <phoneticPr fontId="1"/>
  </si>
  <si>
    <t>○○　F子</t>
    <rPh sb="4" eb="5">
      <t>コ</t>
    </rPh>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</si>
  <si>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1"/>
  </si>
  <si>
    <t>看護職員、介護職員</t>
    <rPh sb="0" eb="2">
      <t>カンゴ</t>
    </rPh>
    <rPh sb="2" eb="4">
      <t>ショクイン</t>
    </rPh>
    <rPh sb="5" eb="7">
      <t>カイゴ</t>
    </rPh>
    <rPh sb="7" eb="9">
      <t>ショクイン</t>
    </rPh>
    <phoneticPr fontId="1"/>
  </si>
  <si>
    <t>　G列・・・「機能訓練指導員」</t>
    <rPh sb="2" eb="3">
      <t>レツ</t>
    </rPh>
    <rPh sb="7" eb="9">
      <t>キノウ</t>
    </rPh>
    <rPh sb="9" eb="11">
      <t>クンレン</t>
    </rPh>
    <rPh sb="11" eb="14">
      <t>シドウイン</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</si>
  <si>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</si>
  <si>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</si>
  <si>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下記の記入方法に従って、入力してください。</t>
  </si>
  <si>
    <t>(8)
資格</t>
    <rPh sb="4" eb="6">
      <t>シカク</t>
    </rPh>
    <phoneticPr fontId="1"/>
  </si>
  <si>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</si>
  <si>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</si>
  <si>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</si>
  <si>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終業時刻</t>
    <rPh sb="0" eb="2">
      <t>シュウギョウ</t>
    </rPh>
    <rPh sb="2" eb="4">
      <t>ジコク</t>
    </rPh>
    <phoneticPr fontId="1"/>
  </si>
  <si>
    <t>(10)</t>
  </si>
  <si>
    <t>始業時刻</t>
    <rPh sb="0" eb="2">
      <t>シギョウ</t>
    </rPh>
    <rPh sb="2" eb="4">
      <t>ジコク</t>
    </rPh>
    <phoneticPr fontId="1"/>
  </si>
  <si>
    <t>※24時間表記</t>
  </si>
  <si>
    <t>開始時刻</t>
    <rPh sb="0" eb="2">
      <t>カイシ</t>
    </rPh>
    <rPh sb="2" eb="4">
      <t>ジコク</t>
    </rPh>
    <phoneticPr fontId="1"/>
  </si>
  <si>
    <t>終了時刻</t>
    <rPh sb="0" eb="2">
      <t>シュウリョウ</t>
    </rPh>
    <rPh sb="2" eb="4">
      <t>ジコク</t>
    </rPh>
    <phoneticPr fontId="1"/>
  </si>
  <si>
    <t>自由記載欄</t>
    <rPh sb="0" eb="2">
      <t>ジユウ</t>
    </rPh>
    <rPh sb="2" eb="4">
      <t>キサイ</t>
    </rPh>
    <rPh sb="4" eb="5">
      <t>ラン</t>
    </rPh>
    <phoneticPr fontId="1"/>
  </si>
  <si>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21"/>
  </si>
  <si>
    <t>休憩時間1時間は「1:00」、休憩時間45分は「00:45」と入力してください。</t>
  </si>
  <si>
    <t>４週</t>
  </si>
  <si>
    <t>予定</t>
  </si>
  <si>
    <t>休日</t>
    <rPh sb="0" eb="2">
      <t>キュウジツ</t>
    </rPh>
    <phoneticPr fontId="1"/>
  </si>
  <si>
    <t>（参考）
(18) 1日の職種別人員内訳</t>
    <rPh sb="1" eb="3">
      <t>サンコウ</t>
    </rPh>
    <rPh sb="11" eb="12">
      <t>ニチ</t>
    </rPh>
    <rPh sb="13" eb="16">
      <t>ショクシュベツ</t>
    </rPh>
    <rPh sb="16" eb="17">
      <t>ニン</t>
    </rPh>
    <rPh sb="17" eb="18">
      <t>イン</t>
    </rPh>
    <rPh sb="18" eb="19">
      <t>ウチ</t>
    </rPh>
    <rPh sb="19" eb="20">
      <t>ヤク</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</si>
  <si>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</si>
  <si>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</si>
  <si>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</si>
  <si>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</si>
  <si>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</si>
  <si>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</si>
  <si>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地域密着型通所介護</t>
    <rPh sb="0" eb="2">
      <t>チイキ</t>
    </rPh>
    <rPh sb="2" eb="5">
      <t>ミッチャクガタ</t>
    </rPh>
    <rPh sb="5" eb="7">
      <t>ツウショ</t>
    </rPh>
    <rPh sb="7" eb="9">
      <t>カイゴ</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</si>
  <si>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</si>
  <si>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</si>
  <si>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1"/>
  </si>
  <si>
    <t>時間/月</t>
    <rPh sb="0" eb="2">
      <t>ジカン</t>
    </rPh>
    <rPh sb="3" eb="4">
      <t>ツキ</t>
    </rPh>
    <phoneticPr fontId="1"/>
  </si>
  <si>
    <t>(4) 事業所全体のサービス提供単位数</t>
  </si>
  <si>
    <t xml:space="preserve">(5) 当該サービス提供単位のサービス提供時間 </t>
    <rPh sb="4" eb="6">
      <t>トウガイ</t>
    </rPh>
    <rPh sb="10" eb="12">
      <t>テイキョウ</t>
    </rPh>
    <rPh sb="12" eb="14">
      <t>タンイ</t>
    </rPh>
    <rPh sb="19" eb="21">
      <t>テイキョウ</t>
    </rPh>
    <rPh sb="21" eb="23">
      <t>ジカン</t>
    </rPh>
    <phoneticPr fontId="1"/>
  </si>
  <si>
    <t>(7)
勤務
形態</t>
  </si>
  <si>
    <t>(9) 氏　名</t>
  </si>
  <si>
    <t>(14) サービス提供時間内の勤務延時間数</t>
  </si>
  <si>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</si>
  <si>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</si>
  <si>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1"/>
  </si>
  <si>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</si>
  <si>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</si>
  <si>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</si>
  <si>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</si>
  <si>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</si>
  <si>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</si>
  <si>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</si>
  <si>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</si>
  <si>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1"/>
  </si>
  <si>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1"/>
  </si>
  <si>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1"/>
  </si>
  <si>
    <t>(17) 確保すべき介護職員の勤務時間数（注：記入方法参照）　　</t>
    <rPh sb="5" eb="7">
      <t>カクホ</t>
    </rPh>
    <rPh sb="10" eb="12">
      <t>カイゴ</t>
    </rPh>
    <rPh sb="12" eb="14">
      <t>ショクイン</t>
    </rPh>
    <rPh sb="15" eb="17">
      <t>キンム</t>
    </rPh>
    <rPh sb="17" eb="20">
      <t>ジカンスウ</t>
    </rPh>
    <phoneticPr fontId="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</si>
  <si>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
  </si>
  <si>
    <t>（標準様式1）</t>
    <rPh sb="1" eb="3">
      <t>ヒョウジュン</t>
    </rPh>
    <rPh sb="3" eb="5">
      <t>ヨウシキ</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</si>
</sst>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2">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2"/>
      <color rgb="FFFFFF99"/>
      <name val="HGSｺﾞｼｯｸM"/>
      <family val="3"/>
    </font>
    <font>
      <b/>
      <sz val="12"/>
      <color auto="1"/>
      <name val="HGSｺﾞｼｯｸM"/>
      <family val="3"/>
    </font>
    <font>
      <sz val="11"/>
      <color auto="1"/>
      <name val="HGSｺﾞｼｯｸM"/>
      <family val="3"/>
    </font>
    <font>
      <sz val="6"/>
      <color auto="1"/>
      <name val="HGSｺﾞｼｯｸM"/>
      <family val="3"/>
    </font>
    <font>
      <b/>
      <sz val="14"/>
      <color auto="1"/>
      <name val="HGSｺﾞｼｯｸM"/>
      <family val="3"/>
    </font>
    <font>
      <sz val="11"/>
      <color theme="1"/>
      <name val="游ゴシック"/>
      <family val="3"/>
      <scheme val="minor"/>
    </font>
    <font>
      <sz val="10"/>
      <color auto="1"/>
      <name val="HGSｺﾞｼｯｸM"/>
      <family val="3"/>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rgb="FF000000"/>
      <name val="游ゴシック"/>
      <family val="3"/>
      <scheme val="minor"/>
    </font>
    <font>
      <b/>
      <sz val="12"/>
      <color rgb="FFFF0000"/>
      <name val="HGSｺﾞｼｯｸM"/>
      <family val="3"/>
    </font>
    <font>
      <sz val="12"/>
      <color auto="1"/>
      <name val="HGSｺﾞｼｯｸE"/>
      <family val="3"/>
    </font>
    <font>
      <sz val="16"/>
      <color auto="1"/>
      <name val="HGSｺﾞｼｯｸE"/>
      <family val="3"/>
    </font>
    <font>
      <sz val="16"/>
      <color theme="1"/>
      <name val="HGSｺﾞｼｯｸM"/>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medium">
        <color indexed="64"/>
      </left>
      <right/>
      <top style="hair">
        <color indexed="64"/>
      </top>
      <bottom style="hair">
        <color indexed="64"/>
      </bottom>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left/>
      <right style="thin">
        <color indexed="64"/>
      </right>
      <top style="hair">
        <color indexed="64"/>
      </top>
      <bottom style="hair">
        <color indexed="64"/>
      </bottom>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left style="thin">
        <color indexed="64"/>
      </left>
      <right/>
      <top style="hair">
        <color indexed="64"/>
      </top>
      <bottom style="hair">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right style="medium">
        <color indexed="64"/>
      </right>
      <top style="hair">
        <color indexed="64"/>
      </top>
      <bottom style="hair">
        <color indexed="64"/>
      </bottom>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621">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4" fillId="0" borderId="0" xfId="0" applyFont="1" applyProtection="1">
      <alignment vertical="center"/>
    </xf>
    <xf numFmtId="0" fontId="2" fillId="2" borderId="0" xfId="0" applyFont="1" applyFill="1" applyProtection="1">
      <alignment vertical="center"/>
    </xf>
    <xf numFmtId="0" fontId="2" fillId="0" borderId="0" xfId="0" applyFont="1" applyFill="1" applyBorder="1" applyProtection="1">
      <alignment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2" borderId="0" xfId="0" applyFont="1" applyFill="1" applyBorder="1" applyAlignment="1" applyProtection="1">
      <alignmen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2" fillId="2" borderId="7" xfId="0" applyFont="1" applyFill="1" applyBorder="1" applyProtection="1">
      <alignment vertical="center"/>
    </xf>
    <xf numFmtId="0" fontId="5" fillId="0" borderId="8" xfId="0" applyFont="1" applyBorder="1" applyProtection="1">
      <alignment vertical="center"/>
    </xf>
    <xf numFmtId="0" fontId="5" fillId="0" borderId="9" xfId="0" applyFont="1" applyBorder="1" applyProtection="1">
      <alignment vertical="center"/>
    </xf>
    <xf numFmtId="0" fontId="5" fillId="0" borderId="10" xfId="0" applyFont="1" applyBorder="1" applyProtection="1">
      <alignment vertical="center"/>
    </xf>
    <xf numFmtId="0" fontId="5" fillId="0" borderId="11" xfId="0" applyFont="1" applyBorder="1" applyProtection="1">
      <alignment vertical="center"/>
    </xf>
    <xf numFmtId="0" fontId="5" fillId="0" borderId="12" xfId="0" applyFont="1" applyBorder="1" applyProtection="1">
      <alignment vertical="center"/>
    </xf>
    <xf numFmtId="0" fontId="5" fillId="0" borderId="9"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3" fillId="0" borderId="0" xfId="0" applyFont="1" applyAlignment="1" applyProtection="1">
      <alignment horizontal="left" vertical="center"/>
    </xf>
    <xf numFmtId="0" fontId="3" fillId="0" borderId="0" xfId="0" applyFont="1" applyBorder="1" applyProtection="1">
      <alignment vertical="center"/>
    </xf>
    <xf numFmtId="0" fontId="5" fillId="0" borderId="0" xfId="0" applyFont="1" applyBorder="1" applyAlignment="1" applyProtection="1">
      <alignment horizontal="left" vertical="center"/>
    </xf>
    <xf numFmtId="0" fontId="2" fillId="0" borderId="0" xfId="0" applyFont="1" applyAlignment="1" applyProtection="1">
      <alignment horizontal="left" vertical="center"/>
    </xf>
    <xf numFmtId="0" fontId="3" fillId="0" borderId="8"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shrinkToFit="1"/>
      <protection locked="0"/>
    </xf>
    <xf numFmtId="0" fontId="3" fillId="3" borderId="9"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xf>
    <xf numFmtId="0" fontId="5" fillId="0" borderId="16"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5" fillId="0" borderId="17" xfId="0" applyFont="1" applyFill="1" applyBorder="1" applyAlignment="1" applyProtection="1">
      <alignment vertical="center" wrapText="1"/>
    </xf>
    <xf numFmtId="0" fontId="5" fillId="0" borderId="18" xfId="0" applyFont="1" applyFill="1" applyBorder="1" applyAlignment="1" applyProtection="1">
      <alignment vertical="center" wrapText="1"/>
    </xf>
    <xf numFmtId="0" fontId="5" fillId="0" borderId="19"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7" fillId="0" borderId="0" xfId="0" applyFont="1" applyProtection="1">
      <alignment vertical="center"/>
    </xf>
    <xf numFmtId="0" fontId="2" fillId="0" borderId="0" xfId="0" applyFont="1" applyFill="1" applyAlignment="1" applyProtection="1">
      <alignment vertical="center" textRotation="90"/>
    </xf>
    <xf numFmtId="0" fontId="3" fillId="0" borderId="16"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3" borderId="16"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17" xfId="0" applyFont="1" applyFill="1" applyBorder="1" applyAlignment="1" applyProtection="1">
      <alignment horizontal="center" vertical="center" shrinkToFit="1"/>
      <protection locked="0"/>
    </xf>
    <xf numFmtId="0" fontId="3" fillId="0" borderId="22"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3" borderId="22"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shrinkToFit="1"/>
      <protection locked="0"/>
    </xf>
    <xf numFmtId="0" fontId="3" fillId="3" borderId="23"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4" fillId="2" borderId="0" xfId="0" applyFont="1" applyFill="1" applyBorder="1" applyProtection="1">
      <alignment vertical="center"/>
    </xf>
    <xf numFmtId="0" fontId="3" fillId="3" borderId="22"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xf>
    <xf numFmtId="0" fontId="5" fillId="0" borderId="29" xfId="0" applyFont="1" applyFill="1" applyBorder="1" applyAlignment="1" applyProtection="1">
      <alignment vertical="center" wrapText="1"/>
    </xf>
    <xf numFmtId="0" fontId="4" fillId="0" borderId="0" xfId="0" applyFont="1" applyAlignment="1" applyProtection="1">
      <alignment horizontal="left" vertical="center"/>
    </xf>
    <xf numFmtId="0" fontId="3" fillId="0" borderId="0" xfId="0" applyFont="1" applyBorder="1" applyAlignment="1" applyProtection="1">
      <alignment horizontal="left" vertical="center"/>
    </xf>
    <xf numFmtId="20" fontId="3" fillId="2" borderId="0" xfId="0" applyNumberFormat="1" applyFont="1" applyFill="1" applyBorder="1" applyAlignment="1" applyProtection="1">
      <alignment vertical="center"/>
    </xf>
    <xf numFmtId="0" fontId="2" fillId="0" borderId="30" xfId="0" applyFont="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3" fillId="3" borderId="30"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18" xfId="0" applyFont="1" applyFill="1" applyBorder="1" applyAlignment="1" applyProtection="1">
      <alignment horizontal="left" vertical="center" wrapText="1"/>
    </xf>
    <xf numFmtId="0" fontId="5" fillId="0" borderId="19" xfId="0" applyFont="1" applyFill="1" applyBorder="1" applyAlignment="1" applyProtection="1">
      <alignment horizontal="left" vertical="center" wrapText="1"/>
    </xf>
    <xf numFmtId="0" fontId="2" fillId="0" borderId="0" xfId="0" applyFont="1" applyAlignment="1" applyProtection="1">
      <alignment vertical="center" shrinkToFit="1"/>
    </xf>
    <xf numFmtId="0" fontId="3" fillId="0" borderId="33"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3" borderId="36" xfId="0" applyFont="1" applyFill="1" applyBorder="1" applyAlignment="1" applyProtection="1">
      <alignment horizontal="center" vertical="center" shrinkToFit="1"/>
      <protection locked="0"/>
    </xf>
    <xf numFmtId="0" fontId="3" fillId="4" borderId="37" xfId="0" applyFont="1" applyFill="1" applyBorder="1" applyAlignment="1" applyProtection="1">
      <alignment horizontal="center" vertical="center" shrinkToFit="1"/>
      <protection locked="0"/>
    </xf>
    <xf numFmtId="0" fontId="3" fillId="3" borderId="37" xfId="0" applyFont="1" applyFill="1" applyBorder="1" applyAlignment="1" applyProtection="1">
      <alignment horizontal="center" vertical="center" shrinkToFit="1"/>
      <protection locked="0"/>
    </xf>
    <xf numFmtId="0" fontId="3" fillId="4" borderId="38"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xf>
    <xf numFmtId="0" fontId="8" fillId="0" borderId="0" xfId="0" applyFont="1" applyAlignment="1" applyProtection="1">
      <alignment vertical="center" shrinkToFit="1"/>
    </xf>
    <xf numFmtId="0" fontId="2" fillId="0" borderId="0" xfId="0" applyFont="1" applyFill="1" applyAlignment="1" applyProtection="1">
      <alignment vertical="center" wrapText="1"/>
    </xf>
    <xf numFmtId="0" fontId="3" fillId="2" borderId="0" xfId="0" applyFont="1" applyFill="1" applyBorder="1" applyAlignment="1" applyProtection="1">
      <alignment vertical="center"/>
    </xf>
    <xf numFmtId="0" fontId="3" fillId="0" borderId="0" xfId="0" applyFont="1" applyBorder="1" applyAlignment="1" applyProtection="1">
      <alignment horizontal="right" vertical="center"/>
    </xf>
    <xf numFmtId="0" fontId="3" fillId="4" borderId="29" xfId="0" applyFont="1" applyFill="1" applyBorder="1" applyAlignment="1" applyProtection="1">
      <alignment horizontal="center" vertical="center" shrinkToFit="1"/>
      <protection locked="0"/>
    </xf>
    <xf numFmtId="0" fontId="3" fillId="4" borderId="18" xfId="0" applyFont="1" applyFill="1" applyBorder="1" applyAlignment="1" applyProtection="1">
      <alignment horizontal="center" vertical="center" shrinkToFit="1"/>
      <protection locked="0"/>
    </xf>
    <xf numFmtId="0" fontId="3" fillId="4" borderId="19" xfId="0" applyFont="1" applyFill="1" applyBorder="1" applyAlignment="1" applyProtection="1">
      <alignment horizontal="center" vertical="center" shrinkToFit="1"/>
      <protection locked="0"/>
    </xf>
    <xf numFmtId="0" fontId="3" fillId="0" borderId="0" xfId="0" applyFont="1" applyBorder="1" applyAlignment="1" applyProtection="1">
      <alignment horizontal="center" vertical="center"/>
    </xf>
    <xf numFmtId="20" fontId="3" fillId="0" borderId="0" xfId="0" applyNumberFormat="1" applyFont="1" applyBorder="1" applyAlignment="1" applyProtection="1">
      <alignment vertical="center"/>
    </xf>
    <xf numFmtId="0" fontId="3" fillId="4" borderId="39" xfId="0" applyFont="1" applyFill="1" applyBorder="1" applyAlignment="1" applyProtection="1">
      <alignment horizontal="center" vertical="center" shrinkToFit="1"/>
      <protection locked="0"/>
    </xf>
    <xf numFmtId="0" fontId="3" fillId="4" borderId="40" xfId="0" applyFont="1" applyFill="1" applyBorder="1" applyAlignment="1" applyProtection="1">
      <alignment horizontal="center" vertical="center" shrinkToFit="1"/>
      <protection locked="0"/>
    </xf>
    <xf numFmtId="0" fontId="3" fillId="4" borderId="41" xfId="0" applyFont="1" applyFill="1" applyBorder="1" applyAlignment="1" applyProtection="1">
      <alignment horizontal="center" vertical="center" shrinkToFit="1"/>
      <protection locked="0"/>
    </xf>
    <xf numFmtId="0" fontId="5" fillId="0" borderId="22"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42"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4" fillId="0" borderId="0" xfId="0" applyFont="1" applyAlignment="1" applyProtection="1">
      <alignment horizontal="right" vertical="center"/>
    </xf>
    <xf numFmtId="0" fontId="3" fillId="0" borderId="0" xfId="0" applyFont="1" applyBorder="1" applyAlignment="1" applyProtection="1">
      <alignment vertical="center"/>
    </xf>
    <xf numFmtId="0" fontId="3" fillId="5" borderId="33" xfId="0" applyFont="1" applyFill="1" applyBorder="1" applyAlignment="1" applyProtection="1">
      <alignment horizontal="center" vertical="center" wrapText="1"/>
      <protection locked="0"/>
    </xf>
    <xf numFmtId="0" fontId="3" fillId="5" borderId="34" xfId="0" applyFont="1" applyFill="1" applyBorder="1" applyAlignment="1" applyProtection="1">
      <alignment horizontal="center" vertical="center" wrapText="1"/>
      <protection locked="0"/>
    </xf>
    <xf numFmtId="0" fontId="3" fillId="5" borderId="44" xfId="0" applyFont="1" applyFill="1" applyBorder="1" applyAlignment="1" applyProtection="1">
      <alignment horizontal="center" vertical="center" wrapText="1"/>
      <protection locked="0"/>
    </xf>
    <xf numFmtId="0" fontId="3" fillId="5" borderId="45"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center" vertical="center" wrapText="1"/>
      <protection locked="0"/>
    </xf>
    <xf numFmtId="0" fontId="5" fillId="0" borderId="46" xfId="0" applyFont="1" applyFill="1" applyBorder="1" applyAlignment="1">
      <alignment vertical="center" wrapText="1"/>
    </xf>
    <xf numFmtId="0" fontId="5" fillId="0" borderId="47" xfId="0" applyFont="1" applyFill="1" applyBorder="1" applyAlignment="1">
      <alignment vertical="center" wrapText="1"/>
    </xf>
    <xf numFmtId="0" fontId="5" fillId="0" borderId="17"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5" borderId="19"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21"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5" borderId="20" xfId="0" applyFont="1" applyFill="1" applyBorder="1" applyAlignment="1" applyProtection="1">
      <alignment horizontal="center" vertical="center" wrapText="1"/>
      <protection locked="0"/>
    </xf>
    <xf numFmtId="176" fontId="5" fillId="0" borderId="48" xfId="0" applyNumberFormat="1" applyFont="1" applyFill="1" applyBorder="1" applyAlignment="1">
      <alignment horizontal="left" vertical="center" shrinkToFit="1"/>
    </xf>
    <xf numFmtId="176" fontId="5" fillId="0" borderId="49" xfId="0" applyNumberFormat="1" applyFont="1" applyFill="1" applyBorder="1" applyAlignment="1">
      <alignment horizontal="left" vertical="center" shrinkToFit="1"/>
    </xf>
    <xf numFmtId="0" fontId="5" fillId="0" borderId="48" xfId="0" applyFont="1" applyFill="1" applyBorder="1" applyAlignment="1">
      <alignment horizontal="left" vertical="center" shrinkToFit="1"/>
    </xf>
    <xf numFmtId="0" fontId="5" fillId="0" borderId="49" xfId="0" applyFont="1" applyFill="1" applyBorder="1" applyAlignment="1">
      <alignment horizontal="left" vertical="center" shrinkToFit="1"/>
    </xf>
    <xf numFmtId="0" fontId="3" fillId="0" borderId="50" xfId="0" applyFont="1" applyBorder="1" applyAlignment="1" applyProtection="1">
      <alignment horizontal="center" vertical="center" wrapText="1"/>
    </xf>
    <xf numFmtId="0" fontId="3" fillId="0" borderId="42" xfId="0" applyFont="1" applyBorder="1" applyAlignment="1" applyProtection="1">
      <alignment horizontal="center" vertical="center" wrapText="1"/>
    </xf>
    <xf numFmtId="0" fontId="3" fillId="0" borderId="43" xfId="0" applyFont="1" applyBorder="1" applyAlignment="1" applyProtection="1">
      <alignment horizontal="center" vertical="center" wrapText="1"/>
    </xf>
    <xf numFmtId="0" fontId="3" fillId="5" borderId="5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protection locked="0"/>
    </xf>
    <xf numFmtId="0" fontId="3" fillId="5" borderId="51" xfId="0" applyFont="1" applyFill="1" applyBorder="1" applyAlignment="1" applyProtection="1">
      <alignment horizontal="center" vertical="center" wrapText="1"/>
      <protection locked="0"/>
    </xf>
    <xf numFmtId="0" fontId="3" fillId="5" borderId="52"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8" fillId="0" borderId="53" xfId="0" applyFont="1" applyFill="1" applyBorder="1" applyAlignment="1" applyProtection="1">
      <alignment horizontal="center" vertical="center" wrapText="1"/>
    </xf>
    <xf numFmtId="0" fontId="8" fillId="0" borderId="54" xfId="0" applyFont="1" applyFill="1" applyBorder="1" applyAlignment="1" applyProtection="1">
      <alignment horizontal="center" vertical="center" wrapText="1"/>
    </xf>
    <xf numFmtId="0" fontId="9" fillId="0" borderId="55" xfId="0" applyFont="1" applyFill="1" applyBorder="1" applyAlignment="1" applyProtection="1">
      <alignment horizontal="center" vertical="center" wrapText="1"/>
    </xf>
    <xf numFmtId="0" fontId="8" fillId="0" borderId="56" xfId="0" applyFont="1" applyFill="1" applyBorder="1" applyAlignment="1" applyProtection="1">
      <alignment horizontal="center" vertical="center" wrapText="1"/>
    </xf>
    <xf numFmtId="0" fontId="9" fillId="0" borderId="57"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0" borderId="48"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9" fillId="0" borderId="58" xfId="0" applyFont="1" applyFill="1" applyBorder="1" applyAlignment="1" applyProtection="1">
      <alignment horizontal="center" vertical="center" wrapText="1"/>
    </xf>
    <xf numFmtId="0" fontId="8" fillId="0" borderId="59" xfId="0" applyFont="1" applyFill="1" applyBorder="1" applyAlignment="1" applyProtection="1">
      <alignment horizontal="center" vertical="center" wrapText="1"/>
    </xf>
    <xf numFmtId="0" fontId="9" fillId="0" borderId="60" xfId="0" applyFont="1" applyFill="1" applyBorder="1" applyAlignment="1" applyProtection="1">
      <alignment horizontal="center" vertical="center" wrapText="1"/>
    </xf>
    <xf numFmtId="0" fontId="2" fillId="0" borderId="50" xfId="0" applyFont="1" applyBorder="1" applyAlignment="1" applyProtection="1">
      <alignment horizontal="center" vertical="center" wrapText="1"/>
    </xf>
    <xf numFmtId="0" fontId="2" fillId="0" borderId="42" xfId="0" applyFont="1" applyBorder="1" applyAlignment="1" applyProtection="1">
      <alignment horizontal="center" vertical="center" wrapText="1"/>
    </xf>
    <xf numFmtId="0" fontId="2" fillId="0" borderId="43" xfId="0" applyFont="1" applyBorder="1" applyAlignment="1" applyProtection="1">
      <alignment horizontal="center" vertical="center" wrapText="1"/>
    </xf>
    <xf numFmtId="0" fontId="8" fillId="0" borderId="61" xfId="0" applyFont="1" applyFill="1" applyBorder="1" applyAlignment="1" applyProtection="1">
      <alignment horizontal="center" vertical="center" wrapText="1"/>
    </xf>
    <xf numFmtId="0" fontId="8" fillId="0" borderId="62" xfId="0" applyFont="1" applyFill="1" applyBorder="1" applyAlignment="1" applyProtection="1">
      <alignment horizontal="center" vertical="center" wrapText="1"/>
    </xf>
    <xf numFmtId="0" fontId="9" fillId="0" borderId="63" xfId="0" applyFont="1" applyFill="1" applyBorder="1" applyAlignment="1" applyProtection="1">
      <alignment horizontal="center" vertical="center" wrapText="1"/>
    </xf>
    <xf numFmtId="0" fontId="8" fillId="0" borderId="64" xfId="0" applyFont="1" applyFill="1" applyBorder="1" applyAlignment="1" applyProtection="1">
      <alignment horizontal="center" vertical="center" wrapText="1"/>
    </xf>
    <xf numFmtId="0" fontId="9" fillId="0" borderId="65" xfId="0" applyFont="1" applyFill="1" applyBorder="1" applyAlignment="1" applyProtection="1">
      <alignment horizontal="center" vertical="center" wrapText="1"/>
    </xf>
    <xf numFmtId="0" fontId="5" fillId="0" borderId="61" xfId="0" applyFont="1" applyFill="1" applyBorder="1" applyAlignment="1">
      <alignment horizontal="left" vertical="center" shrinkToFit="1"/>
    </xf>
    <xf numFmtId="0" fontId="5" fillId="0" borderId="62" xfId="0" applyFont="1" applyFill="1" applyBorder="1" applyAlignment="1">
      <alignment horizontal="left" vertical="center" shrinkToFit="1"/>
    </xf>
    <xf numFmtId="0" fontId="5" fillId="0" borderId="66" xfId="0" applyFont="1" applyFill="1" applyBorder="1" applyAlignment="1" applyProtection="1">
      <alignment horizontal="left" vertical="center" wrapText="1"/>
    </xf>
    <xf numFmtId="0" fontId="5" fillId="0" borderId="67" xfId="0" applyFont="1" applyFill="1" applyBorder="1" applyAlignment="1" applyProtection="1">
      <alignment horizontal="left" vertical="center" wrapText="1"/>
    </xf>
    <xf numFmtId="0" fontId="5" fillId="0" borderId="52" xfId="0" applyFont="1" applyBorder="1" applyAlignment="1" applyProtection="1">
      <alignment horizontal="center" vertical="center"/>
    </xf>
    <xf numFmtId="0" fontId="5" fillId="0" borderId="66" xfId="0" applyFont="1" applyBorder="1" applyAlignment="1" applyProtection="1">
      <alignment horizontal="center" vertical="center"/>
    </xf>
    <xf numFmtId="0" fontId="5" fillId="5" borderId="67" xfId="0" applyFont="1" applyFill="1" applyBorder="1" applyAlignment="1" applyProtection="1">
      <alignment horizontal="center" vertical="center"/>
      <protection locked="0"/>
    </xf>
    <xf numFmtId="0" fontId="3" fillId="2" borderId="0" xfId="0" applyFont="1" applyFill="1" applyBorder="1" applyAlignment="1" applyProtection="1">
      <alignment horizontal="right" vertical="center"/>
    </xf>
    <xf numFmtId="0" fontId="3" fillId="0" borderId="8" xfId="0" quotePrefix="1" applyFont="1" applyBorder="1" applyAlignment="1" applyProtection="1">
      <alignment horizontal="center" vertical="center"/>
    </xf>
    <xf numFmtId="0" fontId="3" fillId="0" borderId="11" xfId="0" applyFont="1" applyBorder="1" applyAlignment="1" applyProtection="1">
      <alignment horizontal="center" vertical="center"/>
    </xf>
    <xf numFmtId="0" fontId="5" fillId="0" borderId="68" xfId="0" applyFont="1" applyBorder="1" applyAlignment="1" applyProtection="1">
      <alignment horizontal="center" vertical="center"/>
    </xf>
    <xf numFmtId="0" fontId="5" fillId="0" borderId="69" xfId="0" applyNumberFormat="1" applyFont="1" applyFill="1" applyBorder="1" applyAlignment="1" applyProtection="1">
      <alignment horizontal="center" vertical="center" wrapText="1"/>
    </xf>
    <xf numFmtId="0" fontId="3" fillId="3" borderId="70" xfId="0" applyFont="1" applyFill="1" applyBorder="1" applyAlignment="1" applyProtection="1">
      <alignment horizontal="center" vertical="center" shrinkToFit="1"/>
      <protection locked="0"/>
    </xf>
    <xf numFmtId="176" fontId="3" fillId="0" borderId="71" xfId="0" applyNumberFormat="1" applyFont="1" applyBorder="1" applyAlignment="1" applyProtection="1">
      <alignment horizontal="center" vertical="center" shrinkToFit="1"/>
    </xf>
    <xf numFmtId="176" fontId="3" fillId="0" borderId="72" xfId="0" applyNumberFormat="1" applyFont="1" applyBorder="1" applyAlignment="1" applyProtection="1">
      <alignment horizontal="center" vertical="center" shrinkToFit="1"/>
    </xf>
    <xf numFmtId="176" fontId="5" fillId="2" borderId="73" xfId="0" applyNumberFormat="1" applyFont="1" applyFill="1" applyBorder="1" applyAlignment="1" applyProtection="1">
      <alignment horizontal="center" vertical="center" shrinkToFit="1"/>
    </xf>
    <xf numFmtId="176" fontId="5" fillId="5" borderId="68" xfId="0" applyNumberFormat="1" applyFont="1" applyFill="1" applyBorder="1" applyAlignment="1" applyProtection="1">
      <alignment horizontal="center" vertical="center" shrinkToFit="1"/>
      <protection locked="0"/>
    </xf>
    <xf numFmtId="176" fontId="5" fillId="0" borderId="68" xfId="0" applyNumberFormat="1" applyFont="1" applyFill="1" applyBorder="1" applyAlignment="1" applyProtection="1">
      <alignment horizontal="center" vertical="center" shrinkToFit="1"/>
    </xf>
    <xf numFmtId="176" fontId="5" fillId="2" borderId="74" xfId="0" applyNumberFormat="1" applyFont="1" applyFill="1" applyBorder="1" applyAlignment="1" applyProtection="1">
      <alignment horizontal="center" vertical="center" shrinkToFit="1"/>
    </xf>
    <xf numFmtId="176" fontId="5" fillId="2" borderId="68" xfId="0" applyNumberFormat="1" applyFont="1" applyFill="1" applyBorder="1" applyAlignment="1" applyProtection="1">
      <alignment horizontal="center" vertical="center" shrinkToFit="1"/>
    </xf>
    <xf numFmtId="176" fontId="5" fillId="2" borderId="69" xfId="0" applyNumberFormat="1" applyFont="1" applyFill="1" applyBorder="1" applyAlignment="1" applyProtection="1">
      <alignment horizontal="center" vertical="center" shrinkToFit="1"/>
    </xf>
    <xf numFmtId="177" fontId="3" fillId="2" borderId="0" xfId="0" applyNumberFormat="1" applyFont="1" applyFill="1" applyBorder="1" applyAlignment="1" applyProtection="1">
      <alignment vertical="center"/>
    </xf>
    <xf numFmtId="0" fontId="3" fillId="0" borderId="16" xfId="0" applyFont="1" applyBorder="1" applyAlignment="1" applyProtection="1">
      <alignment horizontal="center" vertical="center"/>
    </xf>
    <xf numFmtId="0" fontId="3" fillId="0" borderId="18" xfId="0" applyFont="1" applyBorder="1" applyAlignment="1" applyProtection="1">
      <alignment horizontal="center" vertical="center"/>
    </xf>
    <xf numFmtId="0" fontId="5" fillId="0" borderId="75" xfId="0" applyFont="1" applyBorder="1" applyAlignment="1" applyProtection="1">
      <alignment horizontal="center" vertical="center"/>
    </xf>
    <xf numFmtId="0" fontId="5" fillId="0" borderId="76" xfId="0" applyNumberFormat="1" applyFont="1" applyFill="1" applyBorder="1" applyAlignment="1" applyProtection="1">
      <alignment horizontal="center" vertical="center" wrapText="1"/>
    </xf>
    <xf numFmtId="0" fontId="3" fillId="3" borderId="77" xfId="0" applyFont="1" applyFill="1" applyBorder="1" applyAlignment="1" applyProtection="1">
      <alignment horizontal="center" vertical="center" shrinkToFit="1"/>
      <protection locked="0"/>
    </xf>
    <xf numFmtId="176" fontId="3" fillId="0" borderId="78" xfId="0" applyNumberFormat="1" applyFont="1" applyBorder="1" applyAlignment="1" applyProtection="1">
      <alignment horizontal="center" vertical="center" shrinkToFit="1"/>
    </xf>
    <xf numFmtId="176" fontId="3" fillId="0" borderId="79" xfId="0" applyNumberFormat="1" applyFont="1" applyBorder="1" applyAlignment="1" applyProtection="1">
      <alignment horizontal="center" vertical="center" shrinkToFit="1"/>
    </xf>
    <xf numFmtId="176" fontId="5" fillId="2" borderId="80" xfId="0" applyNumberFormat="1" applyFont="1" applyFill="1" applyBorder="1" applyAlignment="1" applyProtection="1">
      <alignment horizontal="center" vertical="center" shrinkToFit="1"/>
    </xf>
    <xf numFmtId="176" fontId="5" fillId="5" borderId="75" xfId="0" applyNumberFormat="1" applyFont="1" applyFill="1" applyBorder="1" applyAlignment="1" applyProtection="1">
      <alignment horizontal="center" vertical="center" shrinkToFit="1"/>
      <protection locked="0"/>
    </xf>
    <xf numFmtId="176" fontId="5" fillId="0" borderId="75" xfId="0" applyNumberFormat="1" applyFont="1" applyFill="1" applyBorder="1" applyAlignment="1" applyProtection="1">
      <alignment horizontal="center" vertical="center" shrinkToFit="1"/>
    </xf>
    <xf numFmtId="176" fontId="5" fillId="2" borderId="81" xfId="0" applyNumberFormat="1" applyFont="1" applyFill="1" applyBorder="1" applyAlignment="1" applyProtection="1">
      <alignment horizontal="center" vertical="center" shrinkToFit="1"/>
    </xf>
    <xf numFmtId="176" fontId="5" fillId="2" borderId="75" xfId="0" applyNumberFormat="1" applyFont="1" applyFill="1" applyBorder="1" applyAlignment="1" applyProtection="1">
      <alignment horizontal="center" vertical="center" shrinkToFit="1"/>
    </xf>
    <xf numFmtId="176" fontId="5" fillId="2" borderId="76" xfId="0" applyNumberFormat="1" applyFont="1" applyFill="1" applyBorder="1" applyAlignment="1" applyProtection="1">
      <alignment horizontal="center" vertical="center" shrinkToFit="1"/>
    </xf>
    <xf numFmtId="0" fontId="3" fillId="2" borderId="0" xfId="0" applyFont="1" applyFill="1" applyBorder="1" applyAlignment="1" applyProtection="1">
      <alignment horizontal="left" vertical="center"/>
    </xf>
    <xf numFmtId="0" fontId="3" fillId="0" borderId="66" xfId="0" applyFont="1" applyBorder="1" applyAlignment="1" applyProtection="1">
      <alignment horizontal="center" vertical="center"/>
    </xf>
    <xf numFmtId="0" fontId="5" fillId="0" borderId="82" xfId="0" applyFont="1" applyBorder="1" applyAlignment="1" applyProtection="1">
      <alignment horizontal="center" vertical="center"/>
    </xf>
    <xf numFmtId="0" fontId="5" fillId="0" borderId="83" xfId="0" applyNumberFormat="1" applyFont="1" applyFill="1" applyBorder="1" applyAlignment="1" applyProtection="1">
      <alignment horizontal="center" vertical="center" wrapText="1"/>
    </xf>
    <xf numFmtId="0" fontId="3" fillId="3" borderId="84" xfId="0" applyFont="1" applyFill="1" applyBorder="1" applyAlignment="1" applyProtection="1">
      <alignment horizontal="center" vertical="center" shrinkToFit="1"/>
      <protection locked="0"/>
    </xf>
    <xf numFmtId="176" fontId="3" fillId="0" borderId="85" xfId="0" applyNumberFormat="1" applyFont="1" applyBorder="1" applyAlignment="1" applyProtection="1">
      <alignment horizontal="center" vertical="center" shrinkToFit="1"/>
    </xf>
    <xf numFmtId="176" fontId="3" fillId="0" borderId="86" xfId="0" applyNumberFormat="1" applyFont="1" applyBorder="1" applyAlignment="1" applyProtection="1">
      <alignment horizontal="center" vertical="center" shrinkToFit="1"/>
    </xf>
    <xf numFmtId="176" fontId="5" fillId="2" borderId="87" xfId="0" applyNumberFormat="1" applyFont="1" applyFill="1" applyBorder="1" applyAlignment="1" applyProtection="1">
      <alignment horizontal="center" vertical="center" shrinkToFit="1"/>
    </xf>
    <xf numFmtId="176" fontId="5" fillId="5" borderId="82" xfId="0" applyNumberFormat="1" applyFont="1" applyFill="1" applyBorder="1" applyAlignment="1" applyProtection="1">
      <alignment horizontal="center" vertical="center" shrinkToFit="1"/>
      <protection locked="0"/>
    </xf>
    <xf numFmtId="176" fontId="5" fillId="0" borderId="82" xfId="0" applyNumberFormat="1" applyFont="1" applyFill="1" applyBorder="1" applyAlignment="1" applyProtection="1">
      <alignment horizontal="center" vertical="center" shrinkToFit="1"/>
    </xf>
    <xf numFmtId="176" fontId="5" fillId="2" borderId="88" xfId="0" applyNumberFormat="1" applyFont="1" applyFill="1" applyBorder="1" applyAlignment="1" applyProtection="1">
      <alignment horizontal="center" vertical="center" shrinkToFit="1"/>
    </xf>
    <xf numFmtId="176" fontId="5" fillId="2" borderId="82" xfId="0" applyNumberFormat="1" applyFont="1" applyFill="1" applyBorder="1" applyAlignment="1" applyProtection="1">
      <alignment horizontal="center" vertical="center" shrinkToFit="1"/>
    </xf>
    <xf numFmtId="176" fontId="5" fillId="2" borderId="83" xfId="0" applyNumberFormat="1" applyFont="1" applyFill="1" applyBorder="1" applyAlignment="1" applyProtection="1">
      <alignment horizontal="center" vertical="center" shrinkToFit="1"/>
    </xf>
    <xf numFmtId="0" fontId="4" fillId="5" borderId="0" xfId="0" applyFont="1" applyFill="1" applyAlignment="1" applyProtection="1">
      <alignment horizontal="center" vertical="center"/>
      <protection locked="0"/>
    </xf>
    <xf numFmtId="0" fontId="4" fillId="2" borderId="0" xfId="0" applyFont="1" applyFill="1" applyAlignment="1" applyProtection="1">
      <alignment vertical="center"/>
    </xf>
    <xf numFmtId="0" fontId="4" fillId="0" borderId="0" xfId="0" applyFont="1" applyAlignment="1" applyProtection="1">
      <alignment horizontal="center" vertical="center"/>
    </xf>
    <xf numFmtId="176" fontId="5" fillId="2" borderId="39" xfId="0" applyNumberFormat="1" applyFont="1" applyFill="1" applyBorder="1" applyAlignment="1" applyProtection="1">
      <alignment horizontal="center" vertical="center" shrinkToFit="1"/>
    </xf>
    <xf numFmtId="176" fontId="5" fillId="2" borderId="40" xfId="0" applyNumberFormat="1" applyFont="1" applyFill="1" applyBorder="1" applyAlignment="1" applyProtection="1">
      <alignment horizontal="center" vertical="center" shrinkToFit="1"/>
    </xf>
    <xf numFmtId="176" fontId="5" fillId="2" borderId="41" xfId="0" applyNumberFormat="1" applyFont="1" applyFill="1" applyBorder="1" applyAlignment="1" applyProtection="1">
      <alignment horizontal="center" vertical="center" shrinkToFit="1"/>
    </xf>
    <xf numFmtId="177" fontId="3" fillId="0" borderId="0" xfId="0" applyNumberFormat="1"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left" vertical="center"/>
    </xf>
    <xf numFmtId="0" fontId="4" fillId="2" borderId="0" xfId="0" applyFont="1" applyFill="1" applyProtection="1">
      <alignment vertical="center"/>
    </xf>
    <xf numFmtId="0" fontId="4" fillId="2"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0" fontId="5" fillId="0" borderId="40" xfId="0" applyFont="1" applyBorder="1" applyAlignment="1" applyProtection="1">
      <alignment horizontal="center" vertical="center"/>
    </xf>
    <xf numFmtId="20" fontId="4" fillId="0" borderId="0" xfId="0" applyNumberFormat="1" applyFont="1" applyBorder="1" applyAlignment="1" applyProtection="1">
      <alignment vertical="center"/>
    </xf>
    <xf numFmtId="0" fontId="10" fillId="0" borderId="0" xfId="0" applyFont="1" applyAlignment="1" applyProtection="1">
      <alignment horizontal="left" vertical="center"/>
    </xf>
    <xf numFmtId="1" fontId="3" fillId="2" borderId="0" xfId="0" applyNumberFormat="1" applyFont="1" applyFill="1" applyBorder="1" applyAlignment="1" applyProtection="1">
      <alignment vertical="center"/>
    </xf>
    <xf numFmtId="38" fontId="3" fillId="2" borderId="0" xfId="1" applyFont="1" applyFill="1" applyBorder="1" applyAlignment="1" applyProtection="1">
      <alignment horizontal="center" vertical="center"/>
    </xf>
    <xf numFmtId="0" fontId="4" fillId="0" borderId="0" xfId="0" applyFont="1" applyBorder="1" applyProtection="1">
      <alignment vertical="center"/>
    </xf>
    <xf numFmtId="0" fontId="4" fillId="3" borderId="0" xfId="0"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3" fillId="0" borderId="0" xfId="0" applyFont="1" applyAlignment="1" applyProtection="1">
      <alignment horizontal="center" vertical="center"/>
    </xf>
    <xf numFmtId="0" fontId="5" fillId="0" borderId="0" xfId="0" applyFont="1" applyProtection="1">
      <alignment vertical="center"/>
    </xf>
    <xf numFmtId="0" fontId="5" fillId="0" borderId="0" xfId="0" applyFont="1" applyAlignment="1" applyProtection="1">
      <alignment horizontal="center" vertical="center"/>
    </xf>
    <xf numFmtId="0" fontId="3" fillId="0" borderId="0" xfId="0" applyFont="1" applyAlignment="1" applyProtection="1">
      <alignment horizontal="right" vertical="center"/>
    </xf>
    <xf numFmtId="20" fontId="3" fillId="5" borderId="37" xfId="0" applyNumberFormat="1"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xf>
    <xf numFmtId="20" fontId="3" fillId="5" borderId="18" xfId="0" applyNumberFormat="1"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xf>
    <xf numFmtId="20" fontId="3" fillId="5" borderId="40" xfId="0" applyNumberFormat="1" applyFont="1" applyFill="1" applyBorder="1" applyAlignment="1" applyProtection="1">
      <alignment horizontal="center" vertical="center"/>
      <protection locked="0"/>
    </xf>
    <xf numFmtId="0" fontId="3" fillId="0" borderId="50" xfId="0" applyFont="1" applyBorder="1" applyAlignment="1" applyProtection="1">
      <alignment horizontal="center" vertical="center"/>
    </xf>
    <xf numFmtId="0" fontId="3" fillId="2" borderId="66" xfId="0" applyFont="1" applyFill="1" applyBorder="1" applyAlignment="1" applyProtection="1">
      <alignment horizontal="center" vertical="center"/>
    </xf>
    <xf numFmtId="0" fontId="3" fillId="5" borderId="37" xfId="0" applyFont="1" applyFill="1" applyBorder="1" applyAlignment="1" applyProtection="1">
      <alignment horizontal="center" vertical="center"/>
      <protection locked="0"/>
    </xf>
    <xf numFmtId="0" fontId="5" fillId="0" borderId="0" xfId="0" applyFont="1" applyAlignment="1" applyProtection="1">
      <alignment horizontal="right" vertical="center"/>
    </xf>
    <xf numFmtId="0" fontId="10" fillId="0" borderId="0" xfId="0" applyFont="1" applyAlignment="1" applyProtection="1">
      <alignment horizontal="right" vertical="center"/>
    </xf>
    <xf numFmtId="0" fontId="12" fillId="2" borderId="8"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12" fillId="2" borderId="13" xfId="0" applyFont="1" applyFill="1" applyBorder="1" applyAlignment="1" applyProtection="1">
      <alignment horizontal="center" vertical="center" wrapText="1"/>
    </xf>
    <xf numFmtId="1" fontId="3" fillId="2" borderId="89" xfId="0" applyNumberFormat="1" applyFont="1" applyFill="1" applyBorder="1" applyAlignment="1" applyProtection="1">
      <alignment horizontal="center" vertical="center" wrapText="1"/>
    </xf>
    <xf numFmtId="176" fontId="3" fillId="2" borderId="54" xfId="0" applyNumberFormat="1" applyFont="1" applyFill="1" applyBorder="1" applyAlignment="1" applyProtection="1">
      <alignment horizontal="center" vertical="center" wrapText="1"/>
    </xf>
    <xf numFmtId="176" fontId="3" fillId="2" borderId="55" xfId="0" applyNumberFormat="1" applyFont="1" applyFill="1" applyBorder="1" applyAlignment="1" applyProtection="1">
      <alignment horizontal="center" vertical="center" wrapText="1"/>
    </xf>
    <xf numFmtId="1" fontId="3" fillId="2" borderId="90" xfId="0" applyNumberFormat="1" applyFont="1" applyFill="1" applyBorder="1" applyAlignment="1" applyProtection="1">
      <alignment horizontal="center" vertical="center" wrapText="1"/>
    </xf>
    <xf numFmtId="1" fontId="2" fillId="2" borderId="15" xfId="0" applyNumberFormat="1" applyFont="1" applyFill="1" applyBorder="1" applyAlignment="1" applyProtection="1">
      <alignment horizontal="center" vertical="center" wrapText="1"/>
    </xf>
    <xf numFmtId="176" fontId="5" fillId="2" borderId="91" xfId="0" applyNumberFormat="1" applyFont="1" applyFill="1" applyBorder="1" applyAlignment="1" applyProtection="1">
      <alignment horizontal="center" vertical="center" wrapText="1"/>
    </xf>
    <xf numFmtId="176" fontId="5" fillId="2" borderId="92" xfId="0" applyNumberFormat="1" applyFont="1" applyFill="1" applyBorder="1" applyAlignment="1" applyProtection="1">
      <alignment horizontal="center" vertical="center" wrapText="1"/>
    </xf>
    <xf numFmtId="176" fontId="5" fillId="2" borderId="93" xfId="0" applyNumberFormat="1" applyFont="1" applyFill="1" applyBorder="1" applyAlignment="1" applyProtection="1">
      <alignment horizontal="center" vertical="center" wrapText="1"/>
    </xf>
    <xf numFmtId="176" fontId="5" fillId="2" borderId="94" xfId="0" applyNumberFormat="1" applyFont="1" applyFill="1" applyBorder="1" applyAlignment="1" applyProtection="1">
      <alignment horizontal="center" vertical="center" wrapText="1"/>
    </xf>
    <xf numFmtId="0" fontId="3" fillId="5" borderId="40" xfId="0" applyFont="1" applyFill="1" applyBorder="1" applyAlignment="1" applyProtection="1">
      <alignment horizontal="center" vertical="center"/>
      <protection locked="0"/>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12" fillId="2" borderId="24" xfId="0" applyFont="1" applyFill="1" applyBorder="1" applyAlignment="1" applyProtection="1">
      <alignment horizontal="center" vertical="center" wrapText="1"/>
    </xf>
    <xf numFmtId="1" fontId="3" fillId="2" borderId="95" xfId="0" applyNumberFormat="1" applyFont="1" applyFill="1" applyBorder="1" applyAlignment="1" applyProtection="1">
      <alignment horizontal="center" vertical="center" wrapText="1"/>
    </xf>
    <xf numFmtId="176" fontId="3" fillId="2" borderId="96" xfId="0" applyNumberFormat="1" applyFont="1" applyFill="1" applyBorder="1" applyAlignment="1" applyProtection="1">
      <alignment horizontal="center" vertical="center" wrapText="1"/>
    </xf>
    <xf numFmtId="176" fontId="3" fillId="2" borderId="97" xfId="0" applyNumberFormat="1" applyFont="1" applyFill="1" applyBorder="1" applyAlignment="1" applyProtection="1">
      <alignment horizontal="center" vertical="center" wrapText="1"/>
    </xf>
    <xf numFmtId="1" fontId="3" fillId="2" borderId="98" xfId="0" applyNumberFormat="1" applyFont="1" applyFill="1" applyBorder="1" applyAlignment="1" applyProtection="1">
      <alignment horizontal="center" vertical="center" wrapText="1"/>
    </xf>
    <xf numFmtId="176" fontId="5" fillId="2" borderId="99" xfId="0" applyNumberFormat="1" applyFont="1" applyFill="1" applyBorder="1" applyAlignment="1" applyProtection="1">
      <alignment horizontal="center" vertical="center" wrapText="1"/>
    </xf>
    <xf numFmtId="176" fontId="5" fillId="2" borderId="100" xfId="0" applyNumberFormat="1" applyFont="1" applyFill="1" applyBorder="1" applyAlignment="1" applyProtection="1">
      <alignment horizontal="center" vertical="center" wrapText="1"/>
    </xf>
    <xf numFmtId="176" fontId="5" fillId="2" borderId="101" xfId="0" applyNumberFormat="1" applyFont="1" applyFill="1" applyBorder="1" applyAlignment="1" applyProtection="1">
      <alignment horizontal="center" vertical="center" wrapText="1"/>
    </xf>
    <xf numFmtId="176" fontId="5" fillId="2" borderId="102" xfId="0" applyNumberFormat="1" applyFont="1" applyFill="1" applyBorder="1" applyAlignment="1" applyProtection="1">
      <alignment horizontal="center" vertical="center" wrapText="1"/>
    </xf>
    <xf numFmtId="0" fontId="12" fillId="2" borderId="33" xfId="0" applyFont="1" applyFill="1" applyBorder="1" applyAlignment="1" applyProtection="1">
      <alignment horizontal="center" vertical="center" wrapText="1"/>
    </xf>
    <xf numFmtId="0" fontId="12" fillId="2" borderId="34" xfId="0" applyFont="1" applyFill="1" applyBorder="1" applyAlignment="1" applyProtection="1">
      <alignment horizontal="center" vertical="center" wrapText="1"/>
    </xf>
    <xf numFmtId="0" fontId="12" fillId="2" borderId="35" xfId="0" applyFont="1" applyFill="1" applyBorder="1" applyAlignment="1" applyProtection="1">
      <alignment horizontal="center" vertical="center" wrapText="1"/>
    </xf>
    <xf numFmtId="1" fontId="3" fillId="2" borderId="103" xfId="0" applyNumberFormat="1" applyFont="1" applyFill="1" applyBorder="1" applyAlignment="1" applyProtection="1">
      <alignment horizontal="center" vertical="center" wrapText="1"/>
    </xf>
    <xf numFmtId="176" fontId="3" fillId="2" borderId="47" xfId="0" applyNumberFormat="1" applyFont="1" applyFill="1" applyBorder="1" applyAlignment="1" applyProtection="1">
      <alignment horizontal="center" vertical="center" wrapText="1"/>
    </xf>
    <xf numFmtId="176" fontId="3" fillId="2" borderId="104" xfId="0" applyNumberFormat="1" applyFont="1" applyFill="1" applyBorder="1" applyAlignment="1" applyProtection="1">
      <alignment horizontal="center" vertical="center" wrapText="1"/>
    </xf>
    <xf numFmtId="1" fontId="3" fillId="2" borderId="105" xfId="0" applyNumberFormat="1" applyFont="1" applyFill="1" applyBorder="1" applyAlignment="1" applyProtection="1">
      <alignment horizontal="center" vertical="center" wrapText="1"/>
    </xf>
    <xf numFmtId="176" fontId="5" fillId="2" borderId="106" xfId="0" applyNumberFormat="1" applyFont="1" applyFill="1" applyBorder="1" applyAlignment="1" applyProtection="1">
      <alignment horizontal="center" vertical="center" wrapText="1"/>
    </xf>
    <xf numFmtId="0" fontId="3" fillId="2" borderId="0" xfId="0" quotePrefix="1" applyFont="1" applyFill="1" applyBorder="1" applyAlignment="1" applyProtection="1">
      <alignment vertical="center"/>
    </xf>
    <xf numFmtId="0" fontId="12" fillId="2" borderId="50"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12" fillId="2" borderId="43" xfId="0" applyFont="1" applyFill="1" applyBorder="1" applyAlignment="1" applyProtection="1">
      <alignment horizontal="center" vertical="center" wrapText="1"/>
    </xf>
    <xf numFmtId="1" fontId="3" fillId="2" borderId="107" xfId="0" applyNumberFormat="1" applyFont="1" applyFill="1" applyBorder="1" applyAlignment="1" applyProtection="1">
      <alignment horizontal="center" vertical="center" wrapText="1"/>
    </xf>
    <xf numFmtId="176" fontId="3" fillId="2" borderId="62" xfId="0" applyNumberFormat="1" applyFont="1" applyFill="1" applyBorder="1" applyAlignment="1" applyProtection="1">
      <alignment horizontal="center" vertical="center" wrapText="1"/>
    </xf>
    <xf numFmtId="176" fontId="3" fillId="2" borderId="63" xfId="0" applyNumberFormat="1" applyFont="1" applyFill="1" applyBorder="1" applyAlignment="1" applyProtection="1">
      <alignment horizontal="center" vertical="center" wrapText="1"/>
    </xf>
    <xf numFmtId="1" fontId="3" fillId="2" borderId="108" xfId="0" applyNumberFormat="1" applyFont="1" applyFill="1" applyBorder="1" applyAlignment="1" applyProtection="1">
      <alignment horizontal="center" vertical="center" wrapText="1"/>
    </xf>
    <xf numFmtId="176" fontId="5" fillId="2" borderId="109" xfId="0" applyNumberFormat="1" applyFont="1" applyFill="1" applyBorder="1" applyAlignment="1" applyProtection="1">
      <alignment horizontal="center" vertical="center" wrapText="1"/>
    </xf>
    <xf numFmtId="176" fontId="5" fillId="2" borderId="110" xfId="0" applyNumberFormat="1" applyFont="1" applyFill="1" applyBorder="1" applyAlignment="1" applyProtection="1">
      <alignment horizontal="center" vertical="center" wrapText="1"/>
    </xf>
    <xf numFmtId="176" fontId="5" fillId="2" borderId="111" xfId="0" applyNumberFormat="1" applyFont="1" applyFill="1" applyBorder="1" applyAlignment="1" applyProtection="1">
      <alignment horizontal="center" vertical="center" wrapText="1"/>
    </xf>
    <xf numFmtId="176" fontId="5" fillId="2" borderId="112" xfId="0" applyNumberFormat="1" applyFont="1" applyFill="1" applyBorder="1" applyAlignment="1" applyProtection="1">
      <alignment horizontal="center" vertical="center" wrapText="1"/>
    </xf>
    <xf numFmtId="0" fontId="3" fillId="3" borderId="37"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xf>
    <xf numFmtId="0" fontId="5" fillId="0" borderId="8" xfId="0" applyFont="1" applyBorder="1" applyAlignment="1" applyProtection="1">
      <alignment horizontal="center" vertical="center" wrapText="1"/>
    </xf>
    <xf numFmtId="0" fontId="3" fillId="5" borderId="8"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left" vertical="center" wrapText="1"/>
      <protection locked="0"/>
    </xf>
    <xf numFmtId="0" fontId="3" fillId="5" borderId="1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13" xfId="0" applyFont="1" applyFill="1" applyBorder="1" applyAlignment="1" applyProtection="1">
      <alignment horizontal="center" vertical="center" wrapText="1"/>
      <protection locked="0"/>
    </xf>
    <xf numFmtId="0" fontId="5" fillId="0" borderId="113" xfId="0" applyFont="1" applyBorder="1" applyAlignment="1" applyProtection="1">
      <alignment horizontal="center" vertical="center" wrapText="1"/>
    </xf>
    <xf numFmtId="0" fontId="5" fillId="0" borderId="93" xfId="0" applyFont="1" applyBorder="1" applyAlignment="1" applyProtection="1">
      <alignment horizontal="center" vertical="center" wrapText="1"/>
    </xf>
    <xf numFmtId="0" fontId="5" fillId="0" borderId="94" xfId="0" applyFont="1" applyBorder="1" applyAlignment="1" applyProtection="1">
      <alignment horizontal="center" vertical="center" wrapText="1"/>
    </xf>
    <xf numFmtId="0" fontId="3" fillId="4" borderId="18" xfId="0" applyFont="1" applyFill="1" applyBorder="1" applyAlignment="1" applyProtection="1">
      <alignment horizontal="center" vertical="center"/>
      <protection locked="0"/>
    </xf>
    <xf numFmtId="0" fontId="3" fillId="2" borderId="40" xfId="0" applyFont="1" applyFill="1" applyBorder="1" applyAlignment="1" applyProtection="1">
      <alignment horizontal="center" vertical="center"/>
    </xf>
    <xf numFmtId="0" fontId="3" fillId="5" borderId="18" xfId="0" applyFont="1" applyFill="1" applyBorder="1" applyAlignment="1" applyProtection="1">
      <alignment horizontal="center" vertical="center"/>
      <protection locked="0"/>
    </xf>
    <xf numFmtId="4" fontId="3" fillId="0" borderId="37" xfId="0" applyNumberFormat="1" applyFont="1" applyBorder="1" applyAlignment="1" applyProtection="1">
      <alignment horizontal="center" vertical="center"/>
    </xf>
    <xf numFmtId="0" fontId="3" fillId="5" borderId="16"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5" fillId="0" borderId="114" xfId="0" applyFont="1" applyBorder="1" applyAlignment="1" applyProtection="1">
      <alignment horizontal="center" vertical="center" wrapText="1"/>
    </xf>
    <xf numFmtId="0" fontId="5" fillId="0" borderId="101" xfId="0" applyFont="1" applyBorder="1" applyAlignment="1" applyProtection="1">
      <alignment horizontal="center" vertical="center" wrapText="1"/>
    </xf>
    <xf numFmtId="0" fontId="5" fillId="0" borderId="102" xfId="0" applyFont="1" applyBorder="1" applyAlignment="1" applyProtection="1">
      <alignment horizontal="center" vertical="center" wrapText="1"/>
    </xf>
    <xf numFmtId="4" fontId="3" fillId="0" borderId="40" xfId="0" applyNumberFormat="1" applyFont="1" applyBorder="1" applyAlignment="1" applyProtection="1">
      <alignment horizontal="center" vertical="center"/>
    </xf>
    <xf numFmtId="0" fontId="3" fillId="4" borderId="40" xfId="0" applyFont="1" applyFill="1" applyBorder="1" applyAlignment="1" applyProtection="1">
      <alignment horizontal="center" vertical="center"/>
      <protection locked="0"/>
    </xf>
    <xf numFmtId="0" fontId="5" fillId="0" borderId="0" xfId="0" applyFont="1" applyAlignment="1" applyProtection="1"/>
    <xf numFmtId="0" fontId="5" fillId="0" borderId="0" xfId="0" applyFont="1" applyAlignment="1" applyProtection="1">
      <alignment horizontal="left"/>
    </xf>
    <xf numFmtId="0" fontId="7" fillId="0" borderId="0" xfId="0" applyFont="1" applyAlignment="1" applyProtection="1"/>
    <xf numFmtId="0" fontId="2" fillId="0" borderId="0" xfId="0" applyFont="1" applyAlignment="1" applyProtection="1">
      <alignment horizontal="right" vertical="center"/>
    </xf>
    <xf numFmtId="0" fontId="5" fillId="0" borderId="50" xfId="0" applyFont="1" applyBorder="1" applyAlignment="1" applyProtection="1">
      <alignment horizontal="center" vertical="center" wrapText="1"/>
    </xf>
    <xf numFmtId="0" fontId="3" fillId="5" borderId="50"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2" borderId="115" xfId="0" applyFont="1" applyFill="1" applyBorder="1" applyAlignment="1" applyProtection="1">
      <alignment horizontal="center" vertical="center" wrapText="1"/>
    </xf>
    <xf numFmtId="0" fontId="5" fillId="0" borderId="116" xfId="0" applyFont="1" applyBorder="1" applyAlignment="1" applyProtection="1">
      <alignment horizontal="center" vertical="center" wrapText="1"/>
    </xf>
    <xf numFmtId="0" fontId="5" fillId="0" borderId="111" xfId="0" applyFont="1" applyBorder="1" applyAlignment="1" applyProtection="1">
      <alignment horizontal="center" vertical="center" wrapText="1"/>
    </xf>
    <xf numFmtId="0" fontId="5" fillId="0" borderId="112" xfId="0" applyFont="1" applyBorder="1" applyAlignment="1" applyProtection="1">
      <alignment horizontal="center" vertical="center" wrapText="1"/>
    </xf>
    <xf numFmtId="0" fontId="5" fillId="0" borderId="0" xfId="0" applyFont="1" applyFill="1" applyAlignment="1" applyProtection="1">
      <alignment vertical="center"/>
    </xf>
    <xf numFmtId="0" fontId="5" fillId="0" borderId="0" xfId="0" applyFont="1" applyFill="1" applyBorder="1" applyAlignment="1" applyProtection="1">
      <alignment horizontal="justify" vertical="center" wrapText="1"/>
    </xf>
    <xf numFmtId="0" fontId="13" fillId="2" borderId="0" xfId="0" applyFont="1" applyFill="1" applyProtection="1">
      <alignment vertical="center"/>
    </xf>
    <xf numFmtId="0" fontId="13" fillId="2" borderId="0" xfId="0" applyFont="1" applyFill="1" applyAlignment="1" applyProtection="1">
      <alignment horizontal="center" vertical="center"/>
    </xf>
    <xf numFmtId="0" fontId="14" fillId="2" borderId="0" xfId="0" applyFont="1" applyFill="1" applyAlignment="1" applyProtection="1">
      <alignment horizontal="left" vertical="center"/>
    </xf>
    <xf numFmtId="0" fontId="13" fillId="2" borderId="0" xfId="0" applyFont="1" applyFill="1" applyAlignment="1" applyProtection="1">
      <alignment horizontal="left" vertical="center"/>
    </xf>
    <xf numFmtId="0" fontId="15" fillId="2" borderId="0" xfId="0" applyFont="1" applyFill="1" applyAlignment="1" applyProtection="1">
      <alignment horizontal="left" vertical="center"/>
    </xf>
    <xf numFmtId="0" fontId="13" fillId="5" borderId="75" xfId="0" applyFont="1" applyFill="1" applyBorder="1" applyAlignment="1" applyProtection="1">
      <alignment horizontal="center" vertical="center"/>
      <protection locked="0"/>
    </xf>
    <xf numFmtId="0" fontId="16" fillId="2" borderId="0" xfId="0" applyFont="1" applyFill="1" applyAlignment="1" applyProtection="1">
      <alignment horizontal="left" vertical="center"/>
    </xf>
    <xf numFmtId="0" fontId="13" fillId="2" borderId="0" xfId="0" applyFont="1" applyFill="1" applyAlignment="1" applyProtection="1">
      <alignment vertical="center"/>
    </xf>
    <xf numFmtId="0" fontId="15" fillId="2" borderId="0" xfId="0" applyFont="1" applyFill="1" applyProtection="1">
      <alignment vertical="center"/>
    </xf>
    <xf numFmtId="0" fontId="13" fillId="2" borderId="75" xfId="0" applyFont="1" applyFill="1" applyBorder="1" applyAlignment="1" applyProtection="1">
      <alignment horizontal="center" vertical="center"/>
    </xf>
    <xf numFmtId="20" fontId="13" fillId="5" borderId="75" xfId="0" applyNumberFormat="1" applyFont="1" applyFill="1" applyBorder="1" applyAlignment="1" applyProtection="1">
      <alignment horizontal="center" vertical="center"/>
      <protection locked="0"/>
    </xf>
    <xf numFmtId="20" fontId="13" fillId="2" borderId="75" xfId="0" applyNumberFormat="1" applyFont="1" applyFill="1" applyBorder="1" applyAlignment="1" applyProtection="1">
      <alignment horizontal="center" vertical="center"/>
    </xf>
    <xf numFmtId="178" fontId="13" fillId="2" borderId="75" xfId="0" applyNumberFormat="1" applyFont="1" applyFill="1" applyBorder="1" applyAlignment="1" applyProtection="1">
      <alignment horizontal="center" vertical="center"/>
    </xf>
    <xf numFmtId="0" fontId="13" fillId="5" borderId="75" xfId="0" applyFont="1" applyFill="1" applyBorder="1" applyAlignment="1" applyProtection="1">
      <alignment horizontal="left" vertical="center"/>
      <protection locked="0"/>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0" xfId="0" applyFont="1" applyFill="1">
      <alignment vertical="center"/>
    </xf>
    <xf numFmtId="0" fontId="2" fillId="0" borderId="0" xfId="0" applyFont="1" applyFill="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2" fillId="2" borderId="7" xfId="0" applyFont="1" applyFill="1" applyBorder="1">
      <alignment vertical="center"/>
    </xf>
    <xf numFmtId="0" fontId="2" fillId="0" borderId="11" xfId="0" applyFont="1" applyBorder="1">
      <alignment vertical="center"/>
    </xf>
    <xf numFmtId="0" fontId="2" fillId="0" borderId="12" xfId="0" applyFont="1" applyBorder="1">
      <alignment vertical="center"/>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0" xfId="0" applyFont="1" applyAlignment="1">
      <alignment horizontal="lef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6" fillId="2" borderId="15" xfId="0" applyFont="1" applyFill="1" applyBorder="1" applyAlignment="1">
      <alignment horizontal="center" vertical="center"/>
    </xf>
    <xf numFmtId="0" fontId="2" fillId="0" borderId="18" xfId="0" applyFont="1" applyFill="1" applyBorder="1" applyAlignment="1">
      <alignment vertical="center" wrapText="1"/>
    </xf>
    <xf numFmtId="0" fontId="2" fillId="0" borderId="19" xfId="0" applyFont="1" applyFill="1" applyBorder="1" applyAlignment="1">
      <alignment vertical="center" wrapText="1"/>
    </xf>
    <xf numFmtId="0" fontId="5" fillId="0" borderId="0" xfId="0" applyFont="1" applyBorder="1" applyAlignment="1">
      <alignment horizontal="center" vertical="center" wrapText="1"/>
    </xf>
    <xf numFmtId="0" fontId="5" fillId="0" borderId="20" xfId="0" applyFont="1" applyBorder="1" applyAlignment="1">
      <alignment horizontal="center" vertical="center" wrapText="1"/>
    </xf>
    <xf numFmtId="0" fontId="7" fillId="0" borderId="0" xfId="0" applyFont="1">
      <alignment vertical="center"/>
    </xf>
    <xf numFmtId="0" fontId="2" fillId="0" borderId="0" xfId="0" applyFont="1" applyFill="1" applyAlignment="1">
      <alignment vertical="center" textRotation="90"/>
    </xf>
    <xf numFmtId="0" fontId="2" fillId="0" borderId="0" xfId="0" applyFont="1" applyFill="1" applyAlignment="1">
      <alignment horizontal="left" vertical="center"/>
    </xf>
    <xf numFmtId="0" fontId="3" fillId="0" borderId="1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2" fillId="2" borderId="15"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5" fillId="0" borderId="18" xfId="0" applyFont="1" applyFill="1" applyBorder="1" applyAlignment="1">
      <alignment horizontal="left" vertical="center" wrapText="1"/>
    </xf>
    <xf numFmtId="176" fontId="5" fillId="0" borderId="19" xfId="0" applyNumberFormat="1" applyFont="1" applyFill="1" applyBorder="1" applyAlignment="1">
      <alignment horizontal="left" vertical="center" wrapText="1"/>
    </xf>
    <xf numFmtId="0" fontId="2" fillId="0" borderId="0" xfId="0" applyFont="1" applyAlignment="1">
      <alignment vertical="center" shrinkToFit="1"/>
    </xf>
    <xf numFmtId="0" fontId="4" fillId="0" borderId="0" xfId="0" applyFont="1" applyAlignment="1">
      <alignment horizontal="left" vertical="center"/>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2" fillId="2" borderId="15" xfId="0" applyFont="1" applyFill="1" applyBorder="1" applyAlignment="1">
      <alignment horizontal="center" vertical="center" shrinkToFit="1"/>
    </xf>
    <xf numFmtId="0" fontId="5" fillId="0" borderId="19" xfId="0" applyFont="1" applyFill="1" applyBorder="1" applyAlignment="1">
      <alignment horizontal="left" vertical="center" wrapText="1"/>
    </xf>
    <xf numFmtId="0" fontId="8" fillId="0" borderId="0" xfId="0" applyFont="1" applyAlignment="1">
      <alignment vertical="center" shrinkToFit="1"/>
    </xf>
    <xf numFmtId="0" fontId="2" fillId="0" borderId="0" xfId="0" applyFont="1" applyFill="1" applyAlignment="1">
      <alignment vertical="center"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3" fillId="0" borderId="50"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8" fillId="0" borderId="53"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9"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0" xfId="0" applyFont="1" applyBorder="1" applyAlignment="1">
      <alignment horizontal="center" vertical="center" wrapText="1"/>
    </xf>
    <xf numFmtId="0" fontId="8" fillId="0" borderId="48"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2" fillId="0" borderId="50"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8" fillId="0" borderId="61"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5" fillId="0" borderId="66" xfId="0" applyFont="1" applyFill="1" applyBorder="1" applyAlignment="1">
      <alignment horizontal="left" vertical="center" wrapText="1"/>
    </xf>
    <xf numFmtId="0" fontId="5" fillId="0" borderId="67" xfId="0" applyFont="1" applyFill="1" applyBorder="1" applyAlignment="1">
      <alignment horizontal="left" vertical="center" wrapText="1"/>
    </xf>
    <xf numFmtId="0" fontId="5" fillId="0" borderId="52" xfId="0" applyFont="1" applyBorder="1" applyAlignment="1">
      <alignment horizontal="center" vertical="center"/>
    </xf>
    <xf numFmtId="0" fontId="5" fillId="0" borderId="66" xfId="0" applyFont="1" applyBorder="1" applyAlignment="1">
      <alignment horizontal="center" vertical="center"/>
    </xf>
    <xf numFmtId="0" fontId="3" fillId="0" borderId="11" xfId="0" applyFont="1" applyBorder="1" applyAlignment="1">
      <alignment horizontal="center" vertical="center"/>
    </xf>
    <xf numFmtId="0" fontId="5" fillId="0" borderId="68" xfId="0" applyFont="1" applyBorder="1" applyAlignment="1">
      <alignment horizontal="center" vertical="center"/>
    </xf>
    <xf numFmtId="0" fontId="5" fillId="0" borderId="69" xfId="0" applyNumberFormat="1" applyFont="1" applyFill="1" applyBorder="1" applyAlignment="1">
      <alignment horizontal="center" vertical="center" wrapText="1"/>
    </xf>
    <xf numFmtId="176" fontId="3" fillId="0" borderId="71" xfId="0" applyNumberFormat="1" applyFont="1" applyBorder="1" applyAlignment="1">
      <alignment horizontal="center" vertical="center" shrinkToFit="1"/>
    </xf>
    <xf numFmtId="176" fontId="3" fillId="0" borderId="72" xfId="0" applyNumberFormat="1" applyFont="1" applyBorder="1" applyAlignment="1">
      <alignment horizontal="center" vertical="center" shrinkToFit="1"/>
    </xf>
    <xf numFmtId="176" fontId="5" fillId="0" borderId="68" xfId="0" applyNumberFormat="1" applyFont="1" applyFill="1" applyBorder="1" applyAlignment="1">
      <alignment horizontal="center" vertical="center" shrinkToFit="1"/>
    </xf>
    <xf numFmtId="0" fontId="3" fillId="0" borderId="18" xfId="0" applyFont="1" applyBorder="1" applyAlignment="1">
      <alignment horizontal="center" vertical="center"/>
    </xf>
    <xf numFmtId="0" fontId="5" fillId="0" borderId="75" xfId="0" applyFont="1" applyBorder="1" applyAlignment="1">
      <alignment horizontal="center" vertical="center"/>
    </xf>
    <xf numFmtId="0" fontId="5" fillId="0" borderId="76" xfId="0" applyNumberFormat="1" applyFont="1" applyFill="1" applyBorder="1" applyAlignment="1">
      <alignment horizontal="center" vertical="center" wrapText="1"/>
    </xf>
    <xf numFmtId="176" fontId="3" fillId="0" borderId="78" xfId="0" applyNumberFormat="1" applyFont="1" applyBorder="1" applyAlignment="1">
      <alignment horizontal="center" vertical="center" shrinkToFit="1"/>
    </xf>
    <xf numFmtId="176" fontId="3" fillId="0" borderId="79" xfId="0" applyNumberFormat="1" applyFont="1" applyBorder="1" applyAlignment="1">
      <alignment horizontal="center" vertical="center" shrinkToFit="1"/>
    </xf>
    <xf numFmtId="176" fontId="5" fillId="0" borderId="75" xfId="0" applyNumberFormat="1" applyFont="1" applyFill="1" applyBorder="1" applyAlignment="1">
      <alignment horizontal="center" vertical="center" shrinkToFit="1"/>
    </xf>
    <xf numFmtId="0" fontId="4" fillId="0" borderId="0" xfId="0" applyFont="1" applyFill="1" applyAlignment="1">
      <alignment horizontal="right" vertical="center"/>
    </xf>
    <xf numFmtId="0" fontId="3" fillId="0" borderId="66" xfId="0" applyFont="1" applyBorder="1" applyAlignment="1">
      <alignment horizontal="center" vertical="center"/>
    </xf>
    <xf numFmtId="0" fontId="5" fillId="0" borderId="82" xfId="0" applyFont="1" applyBorder="1" applyAlignment="1">
      <alignment horizontal="center" vertical="center"/>
    </xf>
    <xf numFmtId="0" fontId="5" fillId="0" borderId="83" xfId="0" applyNumberFormat="1" applyFont="1" applyFill="1" applyBorder="1" applyAlignment="1">
      <alignment horizontal="center" vertical="center" wrapText="1"/>
    </xf>
    <xf numFmtId="176" fontId="3" fillId="0" borderId="85" xfId="0" applyNumberFormat="1" applyFont="1" applyBorder="1" applyAlignment="1">
      <alignment horizontal="center" vertical="center" shrinkToFit="1"/>
    </xf>
    <xf numFmtId="176" fontId="3" fillId="0" borderId="86" xfId="0" applyNumberFormat="1" applyFont="1" applyBorder="1" applyAlignment="1">
      <alignment horizontal="center" vertical="center" shrinkToFit="1"/>
    </xf>
    <xf numFmtId="176" fontId="5" fillId="0" borderId="82" xfId="0" applyNumberFormat="1" applyFont="1" applyFill="1" applyBorder="1" applyAlignment="1">
      <alignment horizontal="center" vertical="center" shrinkToFit="1"/>
    </xf>
    <xf numFmtId="0" fontId="4" fillId="0" borderId="0" xfId="0" applyFont="1" applyFill="1" applyAlignment="1">
      <alignment horizontal="center" vertical="center"/>
    </xf>
    <xf numFmtId="0" fontId="4" fillId="0" borderId="0" xfId="0" applyFont="1" applyFill="1" applyAlignment="1">
      <alignment vertical="center"/>
    </xf>
    <xf numFmtId="0" fontId="5" fillId="0" borderId="40" xfId="0" applyFont="1" applyBorder="1" applyAlignment="1">
      <alignment horizontal="center" vertical="center"/>
    </xf>
    <xf numFmtId="0" fontId="10" fillId="0" borderId="0" xfId="0" applyFont="1" applyAlignment="1">
      <alignment horizontal="left" vertical="center"/>
    </xf>
    <xf numFmtId="0" fontId="3" fillId="2" borderId="0" xfId="0" applyFont="1" applyFill="1" applyBorder="1" applyAlignment="1" applyProtection="1">
      <alignment vertical="center"/>
      <protection locked="0"/>
    </xf>
    <xf numFmtId="0" fontId="3" fillId="0" borderId="0" xfId="0" applyFont="1" applyAlignment="1">
      <alignment horizontal="center" vertical="center"/>
    </xf>
    <xf numFmtId="0" fontId="3" fillId="2" borderId="11" xfId="0" applyFont="1" applyFill="1" applyBorder="1" applyAlignment="1">
      <alignment horizontal="center" vertical="center"/>
    </xf>
    <xf numFmtId="176" fontId="5" fillId="2" borderId="68" xfId="0" applyNumberFormat="1" applyFont="1" applyFill="1" applyBorder="1" applyAlignment="1">
      <alignment horizontal="center" vertical="center" shrinkToFit="1"/>
    </xf>
    <xf numFmtId="0" fontId="3" fillId="0" borderId="0" xfId="0" applyFont="1" applyBorder="1" applyAlignment="1">
      <alignment vertical="center"/>
    </xf>
    <xf numFmtId="0" fontId="4" fillId="0" borderId="0" xfId="0" applyFont="1" applyBorder="1" applyAlignment="1">
      <alignment vertical="center"/>
    </xf>
    <xf numFmtId="0" fontId="3" fillId="2" borderId="18" xfId="0" applyFont="1" applyFill="1" applyBorder="1" applyAlignment="1">
      <alignment horizontal="center" vertical="center"/>
    </xf>
    <xf numFmtId="176" fontId="5" fillId="2" borderId="75" xfId="0" applyNumberFormat="1" applyFont="1" applyFill="1" applyBorder="1" applyAlignment="1">
      <alignment horizontal="center" vertical="center" shrinkToFit="1"/>
    </xf>
    <xf numFmtId="0" fontId="3" fillId="2" borderId="0" xfId="0" applyFont="1" applyFill="1" applyBorder="1" applyAlignment="1">
      <alignment horizontal="center" vertical="center"/>
    </xf>
    <xf numFmtId="0" fontId="3" fillId="2" borderId="66" xfId="0" applyFont="1" applyFill="1" applyBorder="1" applyAlignment="1">
      <alignment horizontal="center" vertical="center"/>
    </xf>
    <xf numFmtId="176" fontId="5" fillId="2" borderId="82" xfId="0" applyNumberFormat="1" applyFont="1" applyFill="1" applyBorder="1" applyAlignment="1">
      <alignment horizontal="center" vertical="center" shrinkToFit="1"/>
    </xf>
    <xf numFmtId="0" fontId="5" fillId="0" borderId="0" xfId="0" applyFont="1" applyAlignment="1">
      <alignment horizontal="right" vertical="center"/>
    </xf>
    <xf numFmtId="0" fontId="3" fillId="0" borderId="0" xfId="0" applyFont="1" applyBorder="1" applyAlignment="1">
      <alignment horizontal="center" vertical="center"/>
    </xf>
    <xf numFmtId="0" fontId="10" fillId="0" borderId="0" xfId="0" applyFont="1" applyAlignment="1">
      <alignment horizontal="right" vertical="center"/>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3" xfId="0" applyFont="1" applyFill="1" applyBorder="1" applyAlignment="1">
      <alignment horizontal="center" vertical="center" wrapText="1"/>
    </xf>
    <xf numFmtId="1" fontId="3" fillId="2" borderId="89" xfId="0" applyNumberFormat="1" applyFont="1" applyFill="1" applyBorder="1" applyAlignment="1">
      <alignment horizontal="center" vertical="center" wrapText="1"/>
    </xf>
    <xf numFmtId="176" fontId="3" fillId="2" borderId="54" xfId="0" applyNumberFormat="1" applyFont="1" applyFill="1" applyBorder="1" applyAlignment="1">
      <alignment horizontal="center" vertical="center" wrapText="1"/>
    </xf>
    <xf numFmtId="176" fontId="3" fillId="2" borderId="55" xfId="0" applyNumberFormat="1" applyFont="1" applyFill="1" applyBorder="1" applyAlignment="1">
      <alignment horizontal="center" vertical="center" wrapText="1"/>
    </xf>
    <xf numFmtId="1" fontId="3" fillId="2" borderId="90" xfId="0" applyNumberFormat="1" applyFont="1" applyFill="1" applyBorder="1" applyAlignment="1">
      <alignment horizontal="center" vertical="center" wrapText="1"/>
    </xf>
    <xf numFmtId="1" fontId="2" fillId="2" borderId="15" xfId="0" applyNumberFormat="1" applyFont="1" applyFill="1" applyBorder="1" applyAlignment="1">
      <alignment horizontal="center" vertical="center" wrapText="1"/>
    </xf>
    <xf numFmtId="176" fontId="2" fillId="2" borderId="92" xfId="0" applyNumberFormat="1" applyFont="1" applyFill="1" applyBorder="1" applyAlignment="1">
      <alignment horizontal="center" vertical="center" wrapText="1"/>
    </xf>
    <xf numFmtId="176" fontId="2" fillId="2" borderId="93" xfId="0" applyNumberFormat="1" applyFont="1" applyFill="1" applyBorder="1" applyAlignment="1">
      <alignment horizontal="center" vertical="center" wrapText="1"/>
    </xf>
    <xf numFmtId="176" fontId="2" fillId="2" borderId="94" xfId="0" applyNumberFormat="1"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1" fontId="3" fillId="2" borderId="95" xfId="0" applyNumberFormat="1" applyFont="1" applyFill="1" applyBorder="1" applyAlignment="1">
      <alignment horizontal="center" vertical="center" wrapText="1"/>
    </xf>
    <xf numFmtId="176" fontId="3" fillId="2" borderId="96" xfId="0" applyNumberFormat="1" applyFont="1" applyFill="1" applyBorder="1" applyAlignment="1">
      <alignment horizontal="center" vertical="center" wrapText="1"/>
    </xf>
    <xf numFmtId="176" fontId="3" fillId="2" borderId="97" xfId="0" applyNumberFormat="1" applyFont="1" applyFill="1" applyBorder="1" applyAlignment="1">
      <alignment horizontal="center" vertical="center" wrapText="1"/>
    </xf>
    <xf numFmtId="1" fontId="3" fillId="2" borderId="98" xfId="0" applyNumberFormat="1" applyFont="1" applyFill="1" applyBorder="1" applyAlignment="1">
      <alignment horizontal="center" vertical="center" wrapText="1"/>
    </xf>
    <xf numFmtId="176" fontId="2" fillId="2" borderId="100" xfId="0" applyNumberFormat="1" applyFont="1" applyFill="1" applyBorder="1" applyAlignment="1">
      <alignment horizontal="center" vertical="center" wrapText="1"/>
    </xf>
    <xf numFmtId="176" fontId="2" fillId="2" borderId="101" xfId="0" applyNumberFormat="1" applyFont="1" applyFill="1" applyBorder="1" applyAlignment="1">
      <alignment horizontal="center" vertical="center" wrapText="1"/>
    </xf>
    <xf numFmtId="176" fontId="2" fillId="2" borderId="102" xfId="0" applyNumberFormat="1" applyFont="1" applyFill="1" applyBorder="1" applyAlignment="1">
      <alignment horizontal="center" vertical="center" wrapText="1"/>
    </xf>
    <xf numFmtId="0" fontId="3" fillId="0" borderId="0" xfId="0" applyFont="1" applyAlignment="1">
      <alignment horizontal="right" vertical="center"/>
    </xf>
    <xf numFmtId="0" fontId="12" fillId="2" borderId="33"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1" fontId="3" fillId="2" borderId="103" xfId="0" applyNumberFormat="1" applyFont="1" applyFill="1" applyBorder="1" applyAlignment="1">
      <alignment horizontal="center" vertical="center" wrapText="1"/>
    </xf>
    <xf numFmtId="176" fontId="3" fillId="2" borderId="47" xfId="0" applyNumberFormat="1" applyFont="1" applyFill="1" applyBorder="1" applyAlignment="1">
      <alignment horizontal="center" vertical="center" wrapText="1"/>
    </xf>
    <xf numFmtId="176" fontId="3" fillId="2" borderId="104" xfId="0" applyNumberFormat="1" applyFont="1" applyFill="1" applyBorder="1" applyAlignment="1">
      <alignment horizontal="center" vertical="center" wrapText="1"/>
    </xf>
    <xf numFmtId="1" fontId="3" fillId="2" borderId="105" xfId="0" applyNumberFormat="1" applyFont="1" applyFill="1" applyBorder="1" applyAlignment="1">
      <alignment horizontal="center" vertical="center" wrapText="1"/>
    </xf>
    <xf numFmtId="0" fontId="3" fillId="2" borderId="0" xfId="0" quotePrefix="1" applyFont="1" applyFill="1" applyBorder="1" applyAlignment="1">
      <alignment vertical="center"/>
    </xf>
    <xf numFmtId="0" fontId="12" fillId="2" borderId="5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43" xfId="0" applyFont="1" applyFill="1" applyBorder="1" applyAlignment="1">
      <alignment horizontal="center" vertical="center" wrapText="1"/>
    </xf>
    <xf numFmtId="1" fontId="3" fillId="2" borderId="107" xfId="0" applyNumberFormat="1" applyFont="1" applyFill="1" applyBorder="1" applyAlignment="1">
      <alignment horizontal="center" vertical="center" wrapText="1"/>
    </xf>
    <xf numFmtId="176" fontId="3" fillId="2" borderId="62" xfId="0" applyNumberFormat="1" applyFont="1" applyFill="1" applyBorder="1" applyAlignment="1">
      <alignment horizontal="center" vertical="center" wrapText="1"/>
    </xf>
    <xf numFmtId="176" fontId="3" fillId="2" borderId="63" xfId="0" applyNumberFormat="1" applyFont="1" applyFill="1" applyBorder="1" applyAlignment="1">
      <alignment horizontal="center" vertical="center" wrapText="1"/>
    </xf>
    <xf numFmtId="1" fontId="3" fillId="2" borderId="108" xfId="0" applyNumberFormat="1" applyFont="1" applyFill="1" applyBorder="1" applyAlignment="1">
      <alignment horizontal="center" vertical="center" wrapText="1"/>
    </xf>
    <xf numFmtId="176" fontId="2" fillId="2" borderId="110" xfId="0" applyNumberFormat="1" applyFont="1" applyFill="1" applyBorder="1" applyAlignment="1">
      <alignment horizontal="center" vertical="center" wrapText="1"/>
    </xf>
    <xf numFmtId="176" fontId="2" fillId="2" borderId="111" xfId="0" applyNumberFormat="1" applyFont="1" applyFill="1" applyBorder="1" applyAlignment="1">
      <alignment horizontal="center" vertical="center" wrapText="1"/>
    </xf>
    <xf numFmtId="176" fontId="2" fillId="2" borderId="112" xfId="0" applyNumberFormat="1" applyFont="1" applyFill="1" applyBorder="1" applyAlignment="1">
      <alignment horizontal="center" vertical="center" wrapText="1"/>
    </xf>
    <xf numFmtId="0" fontId="3" fillId="2" borderId="37" xfId="0" applyFont="1" applyFill="1" applyBorder="1" applyAlignment="1">
      <alignment horizontal="center" vertical="center"/>
    </xf>
    <xf numFmtId="0" fontId="3" fillId="0" borderId="0" xfId="0" applyFont="1" applyBorder="1" applyAlignment="1">
      <alignment horizontal="right" vertical="center"/>
    </xf>
    <xf numFmtId="0" fontId="4" fillId="0" borderId="0" xfId="0" applyFont="1" applyBorder="1" applyAlignment="1">
      <alignment horizontal="center" vertical="center"/>
    </xf>
    <xf numFmtId="0" fontId="5" fillId="0" borderId="8" xfId="0" applyFont="1" applyBorder="1" applyAlignment="1">
      <alignment horizontal="center" vertical="center" wrapText="1"/>
    </xf>
    <xf numFmtId="0" fontId="2" fillId="0" borderId="113" xfId="0" applyFont="1" applyBorder="1" applyAlignment="1">
      <alignment horizontal="center" vertical="center" wrapText="1"/>
    </xf>
    <xf numFmtId="0" fontId="2" fillId="0" borderId="93" xfId="0" applyFont="1" applyBorder="1" applyAlignment="1">
      <alignment horizontal="center" vertical="center" wrapText="1"/>
    </xf>
    <xf numFmtId="0" fontId="2" fillId="0" borderId="94" xfId="0" applyFont="1" applyBorder="1" applyAlignment="1">
      <alignment horizontal="center" vertical="center" wrapText="1"/>
    </xf>
    <xf numFmtId="0" fontId="3" fillId="2" borderId="40" xfId="0" applyFont="1" applyFill="1" applyBorder="1" applyAlignment="1">
      <alignment horizontal="center" vertical="center"/>
    </xf>
    <xf numFmtId="4" fontId="3" fillId="0" borderId="37" xfId="0" applyNumberFormat="1" applyFont="1" applyBorder="1" applyAlignment="1">
      <alignment horizontal="center" vertical="center"/>
    </xf>
    <xf numFmtId="0" fontId="5" fillId="0" borderId="16" xfId="0" applyFont="1" applyBorder="1" applyAlignment="1">
      <alignment horizontal="center" vertical="center" wrapText="1"/>
    </xf>
    <xf numFmtId="0" fontId="2" fillId="0" borderId="114"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02" xfId="0" applyFont="1" applyBorder="1" applyAlignment="1">
      <alignment horizontal="center" vertical="center" wrapText="1"/>
    </xf>
    <xf numFmtId="4" fontId="3" fillId="0" borderId="40" xfId="0" applyNumberFormat="1" applyFont="1" applyBorder="1" applyAlignment="1">
      <alignment horizontal="center" vertical="center"/>
    </xf>
    <xf numFmtId="0" fontId="5" fillId="0" borderId="0" xfId="0" applyFont="1" applyAlignment="1"/>
    <xf numFmtId="0" fontId="5" fillId="0" borderId="0" xfId="0" applyFont="1" applyAlignment="1">
      <alignment horizontal="left"/>
    </xf>
    <xf numFmtId="0" fontId="3" fillId="0" borderId="0" xfId="0" applyFont="1" applyBorder="1" applyAlignment="1">
      <alignment horizontal="left" vertical="center"/>
    </xf>
    <xf numFmtId="0" fontId="7" fillId="0" borderId="0" xfId="0" applyFont="1" applyAlignment="1"/>
    <xf numFmtId="0" fontId="2" fillId="0" borderId="0" xfId="0" applyFont="1" applyAlignment="1">
      <alignment horizontal="right" vertical="center"/>
    </xf>
    <xf numFmtId="0" fontId="5" fillId="0" borderId="50" xfId="0" applyFont="1" applyBorder="1" applyAlignment="1">
      <alignment horizontal="center" vertical="center" wrapText="1"/>
    </xf>
    <xf numFmtId="0" fontId="2" fillId="2" borderId="115" xfId="0" applyFont="1" applyFill="1" applyBorder="1" applyAlignment="1">
      <alignment horizontal="center" vertical="center" wrapText="1"/>
    </xf>
    <xf numFmtId="0" fontId="2" fillId="0" borderId="116" xfId="0" applyFont="1" applyBorder="1" applyAlignment="1">
      <alignment horizontal="center" vertical="center" wrapText="1"/>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5" fillId="0" borderId="0" xfId="0" applyFont="1" applyFill="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justify" vertical="center" wrapText="1"/>
    </xf>
    <xf numFmtId="0" fontId="3" fillId="0" borderId="117" xfId="0" applyFont="1" applyBorder="1" applyAlignment="1">
      <alignment horizontal="center" vertical="center" shrinkToFit="1"/>
    </xf>
    <xf numFmtId="0" fontId="3" fillId="3" borderId="25" xfId="0" applyFont="1" applyFill="1" applyBorder="1" applyAlignment="1" applyProtection="1">
      <alignment horizontal="center" vertical="center" wrapText="1"/>
      <protection locked="0"/>
    </xf>
    <xf numFmtId="0" fontId="3" fillId="3" borderId="31" xfId="0" applyFont="1" applyFill="1" applyBorder="1" applyAlignment="1" applyProtection="1">
      <alignment horizontal="center" vertical="center" wrapText="1"/>
      <protection locked="0"/>
    </xf>
    <xf numFmtId="0" fontId="3" fillId="3" borderId="45" xfId="0" applyFont="1" applyFill="1" applyBorder="1" applyAlignment="1" applyProtection="1">
      <alignment horizontal="center" vertical="center" shrinkToFit="1"/>
      <protection locked="0"/>
    </xf>
    <xf numFmtId="0" fontId="3" fillId="4" borderId="17" xfId="0" applyFont="1" applyFill="1" applyBorder="1" applyAlignment="1" applyProtection="1">
      <alignment horizontal="center" vertical="center" shrinkToFit="1"/>
      <protection locked="0"/>
    </xf>
    <xf numFmtId="0" fontId="3" fillId="4" borderId="25" xfId="0" applyFont="1" applyFill="1" applyBorder="1" applyAlignment="1" applyProtection="1">
      <alignment horizontal="center" vertical="center" shrinkToFit="1"/>
      <protection locked="0"/>
    </xf>
    <xf numFmtId="0" fontId="8" fillId="0" borderId="118" xfId="0" applyFont="1" applyFill="1" applyBorder="1" applyAlignment="1">
      <alignment horizontal="center" vertical="center" wrapText="1"/>
    </xf>
    <xf numFmtId="0" fontId="8" fillId="0" borderId="119" xfId="0" applyFont="1" applyFill="1" applyBorder="1" applyAlignment="1">
      <alignment horizontal="center" vertical="center" wrapText="1"/>
    </xf>
    <xf numFmtId="0" fontId="8" fillId="0" borderId="120" xfId="0" applyFont="1" applyFill="1" applyBorder="1" applyAlignment="1">
      <alignment horizontal="center" vertical="center" wrapText="1"/>
    </xf>
    <xf numFmtId="176" fontId="3" fillId="3" borderId="70" xfId="0" applyNumberFormat="1" applyFont="1" applyFill="1" applyBorder="1" applyAlignment="1" applyProtection="1">
      <alignment horizontal="center" vertical="center" shrinkToFit="1"/>
      <protection locked="0"/>
    </xf>
    <xf numFmtId="176" fontId="2" fillId="2" borderId="15" xfId="0" applyNumberFormat="1" applyFont="1" applyFill="1" applyBorder="1" applyAlignment="1">
      <alignment horizontal="center" vertical="center" shrinkToFit="1"/>
    </xf>
    <xf numFmtId="176" fontId="3" fillId="3" borderId="77" xfId="0" applyNumberFormat="1" applyFont="1" applyFill="1" applyBorder="1" applyAlignment="1" applyProtection="1">
      <alignment horizontal="center" vertical="center" shrinkToFit="1"/>
      <protection locked="0"/>
    </xf>
    <xf numFmtId="176" fontId="3" fillId="3" borderId="84" xfId="0" applyNumberFormat="1" applyFont="1" applyFill="1" applyBorder="1" applyAlignment="1" applyProtection="1">
      <alignment horizontal="center" vertical="center" shrinkToFit="1"/>
      <protection locked="0"/>
    </xf>
    <xf numFmtId="176" fontId="3" fillId="2" borderId="89" xfId="0" applyNumberFormat="1" applyFont="1" applyFill="1" applyBorder="1" applyAlignment="1">
      <alignment horizontal="center" vertical="center" wrapText="1"/>
    </xf>
    <xf numFmtId="176" fontId="3" fillId="2" borderId="90" xfId="0" applyNumberFormat="1" applyFont="1" applyFill="1" applyBorder="1" applyAlignment="1">
      <alignment horizontal="center" vertical="center" wrapText="1"/>
    </xf>
    <xf numFmtId="176" fontId="3" fillId="2" borderId="121" xfId="0" applyNumberFormat="1" applyFont="1" applyFill="1" applyBorder="1" applyAlignment="1">
      <alignment horizontal="center" vertical="center" wrapText="1"/>
    </xf>
    <xf numFmtId="176" fontId="2" fillId="2" borderId="15" xfId="0" applyNumberFormat="1" applyFont="1" applyFill="1" applyBorder="1" applyAlignment="1">
      <alignment horizontal="center" vertical="center" wrapText="1"/>
    </xf>
    <xf numFmtId="176" fontId="3" fillId="2" borderId="95" xfId="0" applyNumberFormat="1" applyFont="1" applyFill="1" applyBorder="1" applyAlignment="1">
      <alignment horizontal="center" vertical="center" wrapText="1"/>
    </xf>
    <xf numFmtId="176" fontId="3" fillId="2" borderId="98" xfId="0" applyNumberFormat="1" applyFont="1" applyFill="1" applyBorder="1" applyAlignment="1">
      <alignment horizontal="center" vertical="center" wrapText="1"/>
    </xf>
    <xf numFmtId="176" fontId="3" fillId="2" borderId="122" xfId="0" applyNumberFormat="1" applyFont="1" applyFill="1" applyBorder="1" applyAlignment="1">
      <alignment horizontal="center" vertical="center" wrapText="1"/>
    </xf>
    <xf numFmtId="176" fontId="3" fillId="2" borderId="103" xfId="0" applyNumberFormat="1" applyFont="1" applyFill="1" applyBorder="1" applyAlignment="1">
      <alignment horizontal="center" vertical="center" wrapText="1"/>
    </xf>
    <xf numFmtId="176" fontId="3" fillId="2" borderId="105" xfId="0" applyNumberFormat="1" applyFont="1" applyFill="1" applyBorder="1" applyAlignment="1">
      <alignment horizontal="center" vertical="center" wrapText="1"/>
    </xf>
    <xf numFmtId="176" fontId="3" fillId="2" borderId="123" xfId="0" applyNumberFormat="1" applyFont="1" applyFill="1" applyBorder="1" applyAlignment="1">
      <alignment horizontal="center" vertical="center" wrapText="1"/>
    </xf>
    <xf numFmtId="176" fontId="3" fillId="2" borderId="107" xfId="0" applyNumberFormat="1" applyFont="1" applyFill="1" applyBorder="1" applyAlignment="1">
      <alignment horizontal="center" vertical="center" wrapText="1"/>
    </xf>
    <xf numFmtId="176" fontId="3" fillId="2" borderId="108" xfId="0" applyNumberFormat="1" applyFont="1" applyFill="1" applyBorder="1" applyAlignment="1">
      <alignment horizontal="center" vertical="center" wrapText="1"/>
    </xf>
    <xf numFmtId="176" fontId="3" fillId="2" borderId="124" xfId="0" applyNumberFormat="1" applyFont="1" applyFill="1" applyBorder="1" applyAlignment="1">
      <alignment horizontal="center" vertical="center" wrapText="1"/>
    </xf>
    <xf numFmtId="0" fontId="0" fillId="2" borderId="0" xfId="0" applyFill="1">
      <alignment vertical="center"/>
    </xf>
    <xf numFmtId="0" fontId="2" fillId="2" borderId="0" xfId="0" applyFont="1" applyFill="1" applyAlignment="1">
      <alignment vertical="center"/>
    </xf>
    <xf numFmtId="0" fontId="10" fillId="2" borderId="0" xfId="0" applyFont="1" applyFill="1" applyAlignment="1">
      <alignment horizontal="left" vertical="center"/>
    </xf>
    <xf numFmtId="0" fontId="2" fillId="5" borderId="75" xfId="0" applyFont="1" applyFill="1" applyBorder="1" applyAlignment="1">
      <alignment horizontal="left" vertical="center"/>
    </xf>
    <xf numFmtId="0" fontId="2" fillId="3" borderId="75" xfId="0" applyFont="1" applyFill="1" applyBorder="1" applyAlignment="1">
      <alignment horizontal="left" vertical="center"/>
    </xf>
    <xf numFmtId="0" fontId="17" fillId="2" borderId="0" xfId="0" applyFont="1" applyFill="1" applyAlignment="1">
      <alignment horizontal="left" vertical="center"/>
    </xf>
    <xf numFmtId="0" fontId="2" fillId="2" borderId="0" xfId="0" applyFont="1" applyFill="1" applyAlignment="1">
      <alignment horizontal="left" vertical="center"/>
    </xf>
    <xf numFmtId="0" fontId="7" fillId="2" borderId="0" xfId="0" applyFont="1" applyFill="1" applyAlignment="1">
      <alignment vertical="center"/>
    </xf>
    <xf numFmtId="0" fontId="2" fillId="2" borderId="75" xfId="0" applyFont="1" applyFill="1" applyBorder="1" applyAlignment="1">
      <alignment horizontal="center" vertical="center"/>
    </xf>
    <xf numFmtId="0" fontId="2" fillId="2" borderId="0" xfId="0" applyFont="1" applyFill="1" applyBorder="1" applyAlignment="1">
      <alignment horizontal="center" vertical="center"/>
    </xf>
    <xf numFmtId="0" fontId="18" fillId="2" borderId="0" xfId="0" applyFont="1" applyFill="1" applyAlignment="1">
      <alignment horizontal="left" vertical="center"/>
    </xf>
    <xf numFmtId="0" fontId="2" fillId="2" borderId="75" xfId="0" applyFont="1" applyFill="1" applyBorder="1" applyAlignment="1">
      <alignment horizontal="left" vertical="center"/>
    </xf>
    <xf numFmtId="0" fontId="2" fillId="2" borderId="0" xfId="0" applyFont="1" applyFill="1" applyBorder="1" applyAlignment="1">
      <alignment horizontal="left" vertical="center"/>
    </xf>
    <xf numFmtId="0" fontId="18"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8" fillId="2" borderId="0" xfId="0" applyFont="1" applyFill="1">
      <alignment vertical="center"/>
    </xf>
    <xf numFmtId="0" fontId="2" fillId="2" borderId="0" xfId="0" applyFont="1" applyFill="1" applyBorder="1">
      <alignment vertical="center"/>
    </xf>
    <xf numFmtId="0" fontId="18" fillId="2" borderId="0" xfId="0" applyFont="1" applyFill="1" applyBorder="1" applyAlignment="1">
      <alignment vertical="center"/>
    </xf>
    <xf numFmtId="0" fontId="18" fillId="2" borderId="0" xfId="0" applyFont="1" applyFill="1" applyBorder="1" applyAlignment="1">
      <alignment vertical="center" shrinkToFit="1"/>
    </xf>
    <xf numFmtId="0" fontId="5" fillId="2" borderId="0" xfId="0" applyFont="1" applyFill="1" applyAlignment="1"/>
    <xf numFmtId="0" fontId="5" fillId="2" borderId="0" xfId="0" applyFont="1" applyFill="1">
      <alignment vertical="center"/>
    </xf>
    <xf numFmtId="0" fontId="5" fillId="2" borderId="0" xfId="0" applyFont="1" applyFill="1" applyAlignment="1">
      <alignment vertical="center" wrapText="1"/>
    </xf>
    <xf numFmtId="0" fontId="5" fillId="2" borderId="0" xfId="0" applyFont="1" applyFill="1" applyAlignment="1">
      <alignment horizontal="justify" vertical="center" wrapText="1"/>
    </xf>
    <xf numFmtId="0" fontId="13" fillId="2" borderId="0" xfId="0" applyFont="1" applyFill="1">
      <alignment vertical="center"/>
    </xf>
    <xf numFmtId="0" fontId="19" fillId="2" borderId="0" xfId="0" applyFont="1" applyFill="1" applyBorder="1">
      <alignment vertical="center"/>
    </xf>
    <xf numFmtId="0" fontId="3" fillId="2" borderId="0" xfId="0" applyFont="1" applyFill="1" applyBorder="1">
      <alignment vertical="center"/>
    </xf>
    <xf numFmtId="0" fontId="3" fillId="2" borderId="75" xfId="0" applyFont="1" applyFill="1" applyBorder="1" applyAlignment="1">
      <alignment horizontal="center" vertical="center"/>
    </xf>
    <xf numFmtId="0" fontId="3" fillId="2" borderId="75" xfId="0" applyFont="1" applyFill="1" applyBorder="1">
      <alignment vertical="center"/>
    </xf>
    <xf numFmtId="0" fontId="13" fillId="2" borderId="125"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3" fillId="2" borderId="75" xfId="0" applyFont="1" applyFill="1" applyBorder="1" applyAlignment="1">
      <alignment vertical="center" shrinkToFit="1"/>
    </xf>
    <xf numFmtId="0" fontId="20" fillId="2" borderId="126" xfId="0" applyFont="1" applyFill="1" applyBorder="1" applyAlignment="1">
      <alignment horizontal="center" vertical="center"/>
    </xf>
    <xf numFmtId="0" fontId="20" fillId="2" borderId="74" xfId="0" applyFont="1" applyFill="1" applyBorder="1">
      <alignment vertical="center"/>
    </xf>
    <xf numFmtId="0" fontId="20" fillId="2" borderId="68" xfId="0" applyFont="1" applyFill="1" applyBorder="1">
      <alignment vertical="center"/>
    </xf>
    <xf numFmtId="0" fontId="13" fillId="2" borderId="69" xfId="0" applyFont="1" applyFill="1" applyBorder="1">
      <alignment vertical="center"/>
    </xf>
    <xf numFmtId="0" fontId="20" fillId="2" borderId="127" xfId="0" applyFont="1" applyFill="1" applyBorder="1" applyAlignment="1">
      <alignment horizontal="center" vertical="center"/>
    </xf>
    <xf numFmtId="0" fontId="20" fillId="2" borderId="81" xfId="0" applyFont="1" applyFill="1" applyBorder="1">
      <alignment vertical="center"/>
    </xf>
    <xf numFmtId="0" fontId="20" fillId="2" borderId="75" xfId="0" applyFont="1" applyFill="1" applyBorder="1">
      <alignment vertical="center"/>
    </xf>
    <xf numFmtId="0" fontId="13" fillId="2" borderId="75" xfId="0" applyFont="1" applyFill="1" applyBorder="1">
      <alignment vertical="center"/>
    </xf>
    <xf numFmtId="0" fontId="13" fillId="2" borderId="76" xfId="0" applyFont="1" applyFill="1" applyBorder="1">
      <alignment vertical="center"/>
    </xf>
    <xf numFmtId="0" fontId="20" fillId="2" borderId="128" xfId="0" applyFont="1" applyFill="1" applyBorder="1" applyAlignment="1">
      <alignment horizontal="center" vertical="center"/>
    </xf>
    <xf numFmtId="0" fontId="20" fillId="2" borderId="36" xfId="0" applyFont="1" applyFill="1" applyBorder="1">
      <alignment vertical="center"/>
    </xf>
    <xf numFmtId="0" fontId="20" fillId="2" borderId="37" xfId="0" applyFont="1" applyFill="1" applyBorder="1">
      <alignment vertical="center"/>
    </xf>
    <xf numFmtId="0" fontId="13" fillId="2" borderId="127" xfId="0" applyFont="1" applyFill="1" applyBorder="1" applyAlignment="1">
      <alignment horizontal="center" vertical="center"/>
    </xf>
    <xf numFmtId="0" fontId="13" fillId="2" borderId="81" xfId="0" applyFont="1" applyFill="1" applyBorder="1">
      <alignment vertical="center"/>
    </xf>
    <xf numFmtId="0" fontId="13" fillId="2" borderId="129" xfId="0" applyFont="1" applyFill="1" applyBorder="1" applyAlignment="1">
      <alignment horizontal="center" vertical="center"/>
    </xf>
    <xf numFmtId="0" fontId="13" fillId="2" borderId="88" xfId="0" applyFont="1" applyFill="1" applyBorder="1">
      <alignment vertical="center"/>
    </xf>
    <xf numFmtId="0" fontId="20" fillId="2" borderId="82" xfId="0" applyFont="1" applyFill="1" applyBorder="1">
      <alignment vertical="center"/>
    </xf>
    <xf numFmtId="0" fontId="13" fillId="2" borderId="82" xfId="0" applyFont="1" applyFill="1" applyBorder="1">
      <alignment vertical="center"/>
    </xf>
    <xf numFmtId="0" fontId="13" fillId="2" borderId="83" xfId="0" applyFont="1" applyFill="1" applyBorder="1">
      <alignment vertical="center"/>
    </xf>
  </cellXfs>
  <cellStyles count="2">
    <cellStyle name="標準" xfId="0" builtinId="0"/>
    <cellStyle name="桁区切り" xfId="1" builtinId="6"/>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231140</xdr:rowOff>
    </xdr:from>
    <xdr:to xmlns:xdr="http://schemas.openxmlformats.org/drawingml/2006/spreadsheetDrawing">
      <xdr:col>3</xdr:col>
      <xdr:colOff>251460</xdr:colOff>
      <xdr:row>3</xdr:row>
      <xdr:rowOff>57150</xdr:rowOff>
    </xdr:to>
    <xdr:sp macro="" textlink="">
      <xdr:nvSpPr>
        <xdr:cNvPr id="5" name="正方形/長方形 4"/>
        <xdr:cNvSpPr/>
      </xdr:nvSpPr>
      <xdr:spPr>
        <a:xfrm>
          <a:off x="0" y="488315"/>
          <a:ext cx="1240155"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3467100</xdr:colOff>
      <xdr:row>56</xdr:row>
      <xdr:rowOff>266700</xdr:rowOff>
    </xdr:to>
    <xdr:sp macro="" textlink="">
      <xdr:nvSpPr>
        <xdr:cNvPr id="2" name="正方形/長方形 1"/>
        <xdr:cNvSpPr/>
      </xdr:nvSpPr>
      <xdr:spPr>
        <a:xfrm>
          <a:off x="540385" y="14348460"/>
          <a:ext cx="17558385"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3467100</xdr:colOff>
      <xdr:row>56</xdr:row>
      <xdr:rowOff>266700</xdr:rowOff>
    </xdr:to>
    <xdr:sp macro="" textlink="">
      <xdr:nvSpPr>
        <xdr:cNvPr id="2" name="正方形/長方形 1"/>
        <xdr:cNvSpPr/>
      </xdr:nvSpPr>
      <xdr:spPr>
        <a:xfrm>
          <a:off x="540385" y="14348460"/>
          <a:ext cx="17558385"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381000</xdr:colOff>
      <xdr:row>3</xdr:row>
      <xdr:rowOff>85725</xdr:rowOff>
    </xdr:from>
    <xdr:to xmlns:xdr="http://schemas.openxmlformats.org/drawingml/2006/spreadsheetDrawing">
      <xdr:col>4</xdr:col>
      <xdr:colOff>457200</xdr:colOff>
      <xdr:row>4</xdr:row>
      <xdr:rowOff>248285</xdr:rowOff>
    </xdr:to>
    <xdr:sp macro="" textlink="">
      <xdr:nvSpPr>
        <xdr:cNvPr id="2" name="右中かっこ 1"/>
        <xdr:cNvSpPr/>
      </xdr:nvSpPr>
      <xdr:spPr>
        <a:xfrm>
          <a:off x="5370830" y="828675"/>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85725</xdr:colOff>
      <xdr:row>72</xdr:row>
      <xdr:rowOff>38100</xdr:rowOff>
    </xdr:from>
    <xdr:to xmlns:xdr="http://schemas.openxmlformats.org/drawingml/2006/spreadsheetDrawing">
      <xdr:col>15</xdr:col>
      <xdr:colOff>276225</xdr:colOff>
      <xdr:row>81</xdr:row>
      <xdr:rowOff>95250</xdr:rowOff>
    </xdr:to>
    <xdr:sp macro="" textlink="">
      <xdr:nvSpPr>
        <xdr:cNvPr id="3" name="正方形/長方形 2"/>
        <xdr:cNvSpPr/>
      </xdr:nvSpPr>
      <xdr:spPr>
        <a:xfrm>
          <a:off x="229870" y="16506825"/>
          <a:ext cx="12579985" cy="21050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U81"/>
  <sheetViews>
    <sheetView showGridLines="0" view="pageBreakPreview" zoomScaleNormal="70" zoomScaleSheetLayoutView="100" workbookViewId="0">
      <selection activeCell="Z3" sqref="Z3"/>
    </sheetView>
  </sheetViews>
  <sheetFormatPr defaultColWidth="4.3984375" defaultRowHeight="20.25" customHeight="1"/>
  <cols>
    <col min="1" max="1" width="1.59765625" style="1" customWidth="1"/>
    <col min="2" max="5" width="5.69921875" style="1" customWidth="1"/>
    <col min="6" max="6" width="16.5" style="1" hidden="1" customWidth="1"/>
    <col min="7" max="58" width="5.59765625" style="1" customWidth="1"/>
    <col min="59" max="16384" width="4.3984375" style="1"/>
  </cols>
  <sheetData>
    <row r="1" spans="2:64" s="2" customFormat="1" ht="20.25" customHeight="1">
      <c r="C1" s="23" t="s">
        <v>198</v>
      </c>
      <c r="D1" s="23"/>
      <c r="E1" s="23"/>
      <c r="F1" s="23"/>
      <c r="G1" s="23"/>
      <c r="H1" s="75" t="s">
        <v>2</v>
      </c>
      <c r="J1" s="75"/>
      <c r="L1" s="23"/>
      <c r="M1" s="23"/>
      <c r="N1" s="23"/>
      <c r="O1" s="23"/>
      <c r="P1" s="23"/>
      <c r="Q1" s="23"/>
      <c r="R1" s="23"/>
      <c r="AM1" s="233"/>
      <c r="AN1" s="115"/>
      <c r="AO1" s="115" t="s">
        <v>82</v>
      </c>
      <c r="AP1" s="237" t="s">
        <v>172</v>
      </c>
      <c r="AQ1" s="238"/>
      <c r="AR1" s="238"/>
      <c r="AS1" s="238"/>
      <c r="AT1" s="238"/>
      <c r="AU1" s="238"/>
      <c r="AV1" s="238"/>
      <c r="AW1" s="238"/>
      <c r="AX1" s="238"/>
      <c r="AY1" s="238"/>
      <c r="AZ1" s="238"/>
      <c r="BA1" s="238"/>
      <c r="BB1" s="238"/>
      <c r="BC1" s="238"/>
      <c r="BD1" s="238"/>
      <c r="BE1" s="238"/>
      <c r="BF1" s="115" t="s">
        <v>35</v>
      </c>
    </row>
    <row r="2" spans="2:64" s="2" customFormat="1" ht="20.25" customHeight="1">
      <c r="C2" s="23"/>
      <c r="D2" s="23"/>
      <c r="E2" s="23"/>
      <c r="F2" s="23"/>
      <c r="G2" s="23"/>
      <c r="J2" s="75"/>
      <c r="L2" s="23"/>
      <c r="M2" s="23"/>
      <c r="N2" s="23"/>
      <c r="O2" s="23"/>
      <c r="P2" s="23"/>
      <c r="Q2" s="23"/>
      <c r="R2" s="23"/>
      <c r="Y2" s="115" t="s">
        <v>53</v>
      </c>
      <c r="Z2" s="217">
        <v>7</v>
      </c>
      <c r="AA2" s="217"/>
      <c r="AB2" s="115" t="s">
        <v>79</v>
      </c>
      <c r="AC2" s="219">
        <f>IF(Z2=0,"",YEAR(DATE(2018+Z2,1,1)))</f>
        <v>2025</v>
      </c>
      <c r="AD2" s="219"/>
      <c r="AE2" s="228" t="s">
        <v>59</v>
      </c>
      <c r="AF2" s="228" t="s">
        <v>8</v>
      </c>
      <c r="AG2" s="217">
        <v>4</v>
      </c>
      <c r="AH2" s="217"/>
      <c r="AI2" s="228" t="s">
        <v>55</v>
      </c>
      <c r="AM2" s="233"/>
      <c r="AN2" s="115"/>
      <c r="AO2" s="115" t="s">
        <v>81</v>
      </c>
      <c r="AP2" s="217" t="s">
        <v>61</v>
      </c>
      <c r="AQ2" s="217"/>
      <c r="AR2" s="217"/>
      <c r="AS2" s="217"/>
      <c r="AT2" s="217"/>
      <c r="AU2" s="217"/>
      <c r="AV2" s="217"/>
      <c r="AW2" s="217"/>
      <c r="AX2" s="217"/>
      <c r="AY2" s="217"/>
      <c r="AZ2" s="217"/>
      <c r="BA2" s="217"/>
      <c r="BB2" s="217"/>
      <c r="BC2" s="217"/>
      <c r="BD2" s="217"/>
      <c r="BE2" s="217"/>
      <c r="BF2" s="115" t="s">
        <v>35</v>
      </c>
    </row>
    <row r="3" spans="2:64" s="3" customFormat="1" ht="20.25" customHeight="1">
      <c r="G3" s="75"/>
      <c r="J3" s="75"/>
      <c r="L3" s="115"/>
      <c r="M3" s="115"/>
      <c r="N3" s="115"/>
      <c r="O3" s="115"/>
      <c r="P3" s="115"/>
      <c r="Q3" s="115"/>
      <c r="R3" s="115"/>
      <c r="Z3" s="218"/>
      <c r="AA3" s="218"/>
      <c r="AB3" s="226"/>
      <c r="AC3" s="227"/>
      <c r="AD3" s="226"/>
      <c r="BA3" s="285" t="s">
        <v>126</v>
      </c>
      <c r="BB3" s="297" t="s">
        <v>162</v>
      </c>
      <c r="BC3" s="311"/>
      <c r="BD3" s="311"/>
      <c r="BE3" s="323"/>
      <c r="BF3" s="115"/>
    </row>
    <row r="4" spans="2:64" s="3" customFormat="1" ht="19.2">
      <c r="G4" s="75"/>
      <c r="J4" s="75"/>
      <c r="L4" s="115"/>
      <c r="M4" s="115"/>
      <c r="N4" s="115"/>
      <c r="O4" s="115"/>
      <c r="P4" s="115"/>
      <c r="Q4" s="115"/>
      <c r="R4" s="115"/>
      <c r="Z4" s="219"/>
      <c r="AA4" s="219"/>
      <c r="AG4" s="2"/>
      <c r="AH4" s="2"/>
      <c r="AI4" s="2"/>
      <c r="AJ4" s="2"/>
      <c r="AK4" s="2"/>
      <c r="AL4" s="2"/>
      <c r="AM4" s="2"/>
      <c r="AN4" s="2"/>
      <c r="AO4" s="2"/>
      <c r="AP4" s="2"/>
      <c r="AQ4" s="2"/>
      <c r="AR4" s="2"/>
      <c r="AS4" s="2"/>
      <c r="AT4" s="2"/>
      <c r="AU4" s="2"/>
      <c r="AV4" s="2"/>
      <c r="AW4" s="2"/>
      <c r="AX4" s="2"/>
      <c r="AY4" s="2"/>
      <c r="AZ4" s="2"/>
      <c r="BA4" s="285" t="s">
        <v>56</v>
      </c>
      <c r="BB4" s="297" t="s">
        <v>163</v>
      </c>
      <c r="BC4" s="311"/>
      <c r="BD4" s="311"/>
      <c r="BE4" s="323"/>
      <c r="BF4" s="242"/>
    </row>
    <row r="5" spans="2:64" s="3" customFormat="1" ht="6.75" customHeight="1">
      <c r="C5" s="24"/>
      <c r="D5" s="24"/>
      <c r="E5" s="24"/>
      <c r="F5" s="24"/>
      <c r="G5" s="76"/>
      <c r="H5" s="24"/>
      <c r="I5" s="24"/>
      <c r="J5" s="76"/>
      <c r="K5" s="24"/>
      <c r="L5" s="101"/>
      <c r="M5" s="101"/>
      <c r="N5" s="101"/>
      <c r="O5" s="101"/>
      <c r="P5" s="101"/>
      <c r="Q5" s="101"/>
      <c r="R5" s="101"/>
      <c r="S5" s="24"/>
      <c r="T5" s="24"/>
      <c r="U5" s="24"/>
      <c r="V5" s="24"/>
      <c r="W5" s="24"/>
      <c r="X5" s="24"/>
      <c r="Y5" s="24"/>
      <c r="Z5" s="105"/>
      <c r="AA5" s="105"/>
      <c r="AB5" s="24"/>
      <c r="AC5" s="24"/>
      <c r="AD5" s="24"/>
      <c r="AE5" s="24"/>
      <c r="AG5" s="2"/>
      <c r="AH5" s="2"/>
      <c r="AI5" s="2"/>
      <c r="AJ5" s="2"/>
      <c r="AK5" s="2"/>
      <c r="AL5" s="2"/>
      <c r="AM5" s="2"/>
      <c r="AN5" s="2"/>
      <c r="AO5" s="2"/>
      <c r="AP5" s="2"/>
      <c r="AQ5" s="2"/>
      <c r="AR5" s="2"/>
      <c r="AS5" s="2"/>
      <c r="AT5" s="2"/>
      <c r="AU5" s="2"/>
      <c r="AV5" s="2"/>
      <c r="AW5" s="2"/>
      <c r="AX5" s="2"/>
      <c r="AY5" s="2"/>
      <c r="AZ5" s="2"/>
      <c r="BA5" s="2"/>
      <c r="BB5" s="2"/>
      <c r="BC5" s="2"/>
      <c r="BD5" s="2"/>
      <c r="BE5" s="242"/>
      <c r="BF5" s="242"/>
    </row>
    <row r="6" spans="2:64" s="3" customFormat="1" ht="20.25" customHeight="1">
      <c r="C6" s="24"/>
      <c r="D6" s="24"/>
      <c r="E6" s="24"/>
      <c r="F6" s="24"/>
      <c r="G6" s="76"/>
      <c r="H6" s="24"/>
      <c r="I6" s="24"/>
      <c r="J6" s="76"/>
      <c r="K6" s="24"/>
      <c r="L6" s="101"/>
      <c r="M6" s="101"/>
      <c r="N6" s="101"/>
      <c r="O6" s="101"/>
      <c r="P6" s="101"/>
      <c r="Q6" s="101"/>
      <c r="R6" s="101"/>
      <c r="S6" s="24"/>
      <c r="T6" s="24"/>
      <c r="U6" s="24"/>
      <c r="V6" s="24"/>
      <c r="W6" s="24"/>
      <c r="X6" s="24"/>
      <c r="Y6" s="24"/>
      <c r="Z6" s="105"/>
      <c r="AA6" s="105"/>
      <c r="AB6" s="24"/>
      <c r="AC6" s="24"/>
      <c r="AD6" s="24"/>
      <c r="AE6" s="24"/>
      <c r="AG6" s="2"/>
      <c r="AH6" s="2"/>
      <c r="AI6" s="2"/>
      <c r="AJ6" s="2"/>
      <c r="AK6" s="2"/>
      <c r="AL6" s="2" t="s">
        <v>174</v>
      </c>
      <c r="AM6" s="2"/>
      <c r="AN6" s="2"/>
      <c r="AO6" s="2"/>
      <c r="AP6" s="2"/>
      <c r="AQ6" s="2"/>
      <c r="AR6" s="2"/>
      <c r="AS6" s="2"/>
      <c r="AT6" s="100"/>
      <c r="AU6" s="100"/>
      <c r="AV6" s="240"/>
      <c r="AW6" s="2"/>
      <c r="AX6" s="250">
        <v>40</v>
      </c>
      <c r="AY6" s="265"/>
      <c r="AZ6" s="240" t="s">
        <v>175</v>
      </c>
      <c r="BA6" s="2"/>
      <c r="BB6" s="250">
        <v>160</v>
      </c>
      <c r="BC6" s="265"/>
      <c r="BD6" s="240" t="s">
        <v>176</v>
      </c>
      <c r="BE6" s="2"/>
      <c r="BF6" s="242"/>
    </row>
    <row r="7" spans="2:64" s="3" customFormat="1" ht="6.75" customHeight="1">
      <c r="C7" s="24"/>
      <c r="D7" s="24"/>
      <c r="E7" s="24"/>
      <c r="F7" s="24"/>
      <c r="G7" s="76"/>
      <c r="H7" s="24"/>
      <c r="I7" s="24"/>
      <c r="J7" s="76"/>
      <c r="K7" s="24"/>
      <c r="L7" s="101"/>
      <c r="M7" s="101"/>
      <c r="N7" s="101"/>
      <c r="O7" s="101"/>
      <c r="P7" s="101"/>
      <c r="Q7" s="101"/>
      <c r="R7" s="101"/>
      <c r="S7" s="24"/>
      <c r="T7" s="24"/>
      <c r="U7" s="24"/>
      <c r="V7" s="24"/>
      <c r="W7" s="24"/>
      <c r="X7" s="24"/>
      <c r="Y7" s="24"/>
      <c r="Z7" s="105"/>
      <c r="AA7" s="105"/>
      <c r="AB7" s="24"/>
      <c r="AC7" s="24"/>
      <c r="AD7" s="24"/>
      <c r="AE7" s="24"/>
      <c r="AG7" s="2"/>
      <c r="AH7" s="2"/>
      <c r="AI7" s="2"/>
      <c r="AJ7" s="2"/>
      <c r="AK7" s="2"/>
      <c r="AL7" s="2"/>
      <c r="AM7" s="2"/>
      <c r="AN7" s="2"/>
      <c r="AO7" s="2"/>
      <c r="AP7" s="2"/>
      <c r="AQ7" s="2"/>
      <c r="AR7" s="2"/>
      <c r="AS7" s="2"/>
      <c r="AT7" s="2"/>
      <c r="AU7" s="2"/>
      <c r="AV7" s="2"/>
      <c r="AW7" s="2"/>
      <c r="AX7" s="2"/>
      <c r="AY7" s="2"/>
      <c r="AZ7" s="2"/>
      <c r="BA7" s="2"/>
      <c r="BB7" s="2"/>
      <c r="BC7" s="2"/>
      <c r="BD7" s="2"/>
      <c r="BE7" s="242"/>
      <c r="BF7" s="242"/>
    </row>
    <row r="8" spans="2:64" s="3" customFormat="1" ht="20.25" customHeight="1">
      <c r="B8" s="6"/>
      <c r="C8" s="6"/>
      <c r="D8" s="6"/>
      <c r="E8" s="6"/>
      <c r="F8" s="6"/>
      <c r="G8" s="77"/>
      <c r="H8" s="77"/>
      <c r="I8" s="77"/>
      <c r="J8" s="6"/>
      <c r="K8" s="6"/>
      <c r="L8" s="77"/>
      <c r="M8" s="77"/>
      <c r="N8" s="77"/>
      <c r="O8" s="6"/>
      <c r="P8" s="77"/>
      <c r="Q8" s="77"/>
      <c r="R8" s="77"/>
      <c r="S8" s="176"/>
      <c r="T8" s="190"/>
      <c r="U8" s="190"/>
      <c r="V8" s="204"/>
      <c r="Z8" s="105"/>
      <c r="AA8" s="223"/>
      <c r="AB8" s="76"/>
      <c r="AC8" s="105"/>
      <c r="AD8" s="105"/>
      <c r="AE8" s="105"/>
      <c r="AF8" s="229"/>
      <c r="AG8" s="106"/>
      <c r="AH8" s="106"/>
      <c r="AI8" s="106"/>
      <c r="AJ8" s="116"/>
      <c r="AK8" s="101"/>
      <c r="AL8" s="223"/>
      <c r="AM8" s="223"/>
      <c r="AN8" s="76"/>
      <c r="AO8" s="100"/>
      <c r="AP8" s="100"/>
      <c r="AQ8" s="100"/>
      <c r="AR8" s="25"/>
      <c r="AS8" s="25"/>
      <c r="AT8" s="2"/>
      <c r="AU8" s="100"/>
      <c r="AV8" s="100"/>
      <c r="AW8" s="6"/>
      <c r="AX8" s="2"/>
      <c r="AY8" s="2" t="s">
        <v>78</v>
      </c>
      <c r="AZ8" s="2"/>
      <c r="BA8" s="2"/>
      <c r="BB8" s="298">
        <f>DAY(EOMONTH(DATE(AC2,AG2,1),0))</f>
        <v>30</v>
      </c>
      <c r="BC8" s="312"/>
      <c r="BD8" s="2" t="s">
        <v>31</v>
      </c>
      <c r="BE8" s="2"/>
      <c r="BF8" s="2"/>
      <c r="BJ8" s="115"/>
      <c r="BK8" s="115"/>
      <c r="BL8" s="115"/>
    </row>
    <row r="9" spans="2:64" s="3" customFormat="1" ht="6" customHeight="1">
      <c r="B9" s="7"/>
      <c r="C9" s="7"/>
      <c r="D9" s="7"/>
      <c r="E9" s="7"/>
      <c r="F9" s="7"/>
      <c r="G9" s="6"/>
      <c r="H9" s="77"/>
      <c r="I9" s="100"/>
      <c r="J9" s="100"/>
      <c r="K9" s="7"/>
      <c r="L9" s="6"/>
      <c r="M9" s="77"/>
      <c r="N9" s="100"/>
      <c r="O9" s="100"/>
      <c r="P9" s="6"/>
      <c r="Q9" s="100"/>
      <c r="R9" s="7"/>
      <c r="S9" s="100"/>
      <c r="T9" s="100"/>
      <c r="U9" s="100"/>
      <c r="V9" s="100"/>
      <c r="Z9" s="24"/>
      <c r="AA9" s="116"/>
      <c r="AB9" s="116"/>
      <c r="AC9" s="24"/>
      <c r="AD9" s="24"/>
      <c r="AE9" s="24"/>
      <c r="AF9" s="230"/>
      <c r="AG9" s="105"/>
      <c r="AH9" s="116"/>
      <c r="AI9" s="24"/>
      <c r="AJ9" s="106"/>
      <c r="AK9" s="116"/>
      <c r="AL9" s="116"/>
      <c r="AM9" s="116"/>
      <c r="AN9" s="116"/>
      <c r="AO9" s="24"/>
      <c r="AP9" s="2"/>
      <c r="AQ9" s="239"/>
      <c r="AR9" s="239"/>
      <c r="AS9" s="239"/>
      <c r="AT9" s="2"/>
      <c r="AU9" s="2"/>
      <c r="AV9" s="2"/>
      <c r="AW9" s="2"/>
      <c r="AX9" s="2"/>
      <c r="AY9" s="2"/>
      <c r="AZ9" s="2"/>
      <c r="BA9" s="2"/>
      <c r="BB9" s="2"/>
      <c r="BC9" s="2"/>
      <c r="BD9" s="2"/>
      <c r="BE9" s="2"/>
      <c r="BF9" s="2"/>
      <c r="BJ9" s="115"/>
      <c r="BK9" s="115"/>
      <c r="BL9" s="115"/>
    </row>
    <row r="10" spans="2:64" s="3" customFormat="1" ht="19.2">
      <c r="B10" s="6"/>
      <c r="C10" s="6"/>
      <c r="D10" s="6"/>
      <c r="E10" s="6"/>
      <c r="F10" s="6"/>
      <c r="G10" s="77"/>
      <c r="H10" s="77"/>
      <c r="I10" s="77"/>
      <c r="J10" s="6"/>
      <c r="K10" s="6"/>
      <c r="L10" s="77"/>
      <c r="M10" s="77"/>
      <c r="N10" s="77"/>
      <c r="O10" s="6"/>
      <c r="P10" s="77"/>
      <c r="Q10" s="77"/>
      <c r="R10" s="77"/>
      <c r="S10" s="176"/>
      <c r="T10" s="190"/>
      <c r="U10" s="190"/>
      <c r="V10" s="204"/>
      <c r="Z10" s="105"/>
      <c r="AA10" s="223"/>
      <c r="AB10" s="76"/>
      <c r="AC10" s="105"/>
      <c r="AD10" s="105"/>
      <c r="AE10" s="105"/>
      <c r="AF10" s="230"/>
      <c r="AG10" s="106"/>
      <c r="AH10" s="106"/>
      <c r="AI10" s="106"/>
      <c r="AJ10" s="116"/>
      <c r="AK10" s="101"/>
      <c r="AL10" s="223"/>
      <c r="AM10" s="2"/>
      <c r="AN10" s="2"/>
      <c r="AO10" s="234"/>
      <c r="AP10" s="234"/>
      <c r="AQ10" s="234"/>
      <c r="AR10" s="240"/>
      <c r="AS10" s="239"/>
      <c r="AT10" s="239"/>
      <c r="AU10" s="239"/>
      <c r="AV10" s="116"/>
      <c r="AW10" s="116"/>
      <c r="AX10" s="251"/>
      <c r="AY10" s="251"/>
      <c r="AZ10" s="242" t="s">
        <v>177</v>
      </c>
      <c r="BA10" s="116"/>
      <c r="BB10" s="250">
        <v>1</v>
      </c>
      <c r="BC10" s="313"/>
      <c r="BD10" s="265"/>
      <c r="BE10" s="324" t="s">
        <v>36</v>
      </c>
      <c r="BF10" s="2"/>
      <c r="BJ10" s="115"/>
      <c r="BK10" s="115"/>
      <c r="BL10" s="115"/>
    </row>
    <row r="11" spans="2:64" s="3" customFormat="1" ht="6" customHeight="1">
      <c r="B11" s="7"/>
      <c r="C11" s="7"/>
      <c r="D11" s="7"/>
      <c r="E11" s="7"/>
      <c r="F11" s="67"/>
      <c r="G11" s="7"/>
      <c r="H11" s="7"/>
      <c r="I11" s="7"/>
      <c r="J11" s="7"/>
      <c r="K11" s="6"/>
      <c r="L11" s="77"/>
      <c r="M11" s="100"/>
      <c r="N11" s="100"/>
      <c r="O11" s="6"/>
      <c r="P11" s="100"/>
      <c r="Q11" s="7"/>
      <c r="R11" s="100"/>
      <c r="S11" s="100"/>
      <c r="T11" s="100"/>
      <c r="U11" s="100"/>
      <c r="V11" s="67"/>
      <c r="Z11" s="24"/>
      <c r="AA11" s="116"/>
      <c r="AB11" s="116"/>
      <c r="AC11" s="24"/>
      <c r="AD11" s="24"/>
      <c r="AE11" s="24"/>
      <c r="AF11" s="230"/>
      <c r="AG11" s="105"/>
      <c r="AH11" s="106"/>
      <c r="AI11" s="116"/>
      <c r="AJ11" s="106"/>
      <c r="AK11" s="116"/>
      <c r="AL11" s="116"/>
      <c r="AM11" s="116"/>
      <c r="AN11" s="116"/>
      <c r="AO11" s="7"/>
      <c r="AP11" s="7"/>
      <c r="AQ11" s="6"/>
      <c r="AR11" s="241"/>
      <c r="AS11" s="239"/>
      <c r="AT11" s="239"/>
      <c r="AU11" s="239"/>
      <c r="AV11" s="116"/>
      <c r="AW11" s="116"/>
      <c r="AX11" s="251"/>
      <c r="AY11" s="251"/>
      <c r="AZ11" s="116"/>
      <c r="BA11" s="116"/>
      <c r="BB11" s="105"/>
      <c r="BC11" s="105"/>
      <c r="BD11" s="105"/>
      <c r="BE11" s="324"/>
      <c r="BF11" s="2"/>
      <c r="BJ11" s="115"/>
      <c r="BK11" s="115"/>
      <c r="BL11" s="115"/>
    </row>
    <row r="12" spans="2:64" s="3" customFormat="1" ht="20.25" customHeight="1">
      <c r="B12" s="8"/>
      <c r="C12" s="8"/>
      <c r="D12" s="8"/>
      <c r="E12" s="8"/>
      <c r="F12" s="8"/>
      <c r="G12" s="8"/>
      <c r="H12" s="8"/>
      <c r="I12" s="8"/>
      <c r="J12" s="8"/>
      <c r="K12" s="8"/>
      <c r="L12" s="8"/>
      <c r="M12" s="8"/>
      <c r="N12" s="8"/>
      <c r="O12" s="8"/>
      <c r="P12" s="8"/>
      <c r="Q12" s="8"/>
      <c r="R12" s="8"/>
      <c r="S12" s="8"/>
      <c r="T12" s="8"/>
      <c r="U12" s="8"/>
      <c r="V12" s="8"/>
      <c r="Z12" s="6"/>
      <c r="AA12" s="224"/>
      <c r="AB12" s="224"/>
      <c r="AC12" s="6"/>
      <c r="AD12" s="105"/>
      <c r="AE12" s="105"/>
      <c r="AF12" s="229"/>
      <c r="AG12" s="76"/>
      <c r="AH12" s="106"/>
      <c r="AI12" s="116"/>
      <c r="AJ12" s="106"/>
      <c r="AK12" s="116"/>
      <c r="AL12" s="116"/>
      <c r="AM12" s="116"/>
      <c r="AN12" s="116"/>
      <c r="AO12" s="235"/>
      <c r="AP12" s="235"/>
      <c r="AQ12" s="235"/>
      <c r="AR12" s="240"/>
      <c r="AS12" s="239"/>
      <c r="AT12" s="239"/>
      <c r="AU12" s="239"/>
      <c r="AV12" s="116"/>
      <c r="AW12" s="116"/>
      <c r="AX12" s="251"/>
      <c r="AY12" s="251"/>
      <c r="AZ12" s="116"/>
      <c r="BA12" s="116"/>
      <c r="BB12" s="250">
        <v>1</v>
      </c>
      <c r="BC12" s="313"/>
      <c r="BD12" s="265"/>
      <c r="BE12" s="325" t="s">
        <v>38</v>
      </c>
      <c r="BF12" s="2"/>
      <c r="BJ12" s="115"/>
      <c r="BK12" s="115"/>
      <c r="BL12" s="115"/>
    </row>
    <row r="13" spans="2:64" s="3" customFormat="1" ht="6.75" customHeight="1">
      <c r="B13" s="8"/>
      <c r="C13" s="8"/>
      <c r="D13" s="8"/>
      <c r="E13" s="8"/>
      <c r="F13" s="8"/>
      <c r="G13" s="8"/>
      <c r="H13" s="8"/>
      <c r="I13" s="8"/>
      <c r="J13" s="8"/>
      <c r="K13" s="8"/>
      <c r="L13" s="8"/>
      <c r="M13" s="8"/>
      <c r="N13" s="8"/>
      <c r="O13" s="8"/>
      <c r="P13" s="8"/>
      <c r="Q13" s="8"/>
      <c r="R13" s="8"/>
      <c r="S13" s="8"/>
      <c r="T13" s="8"/>
      <c r="U13" s="8"/>
      <c r="V13" s="8"/>
      <c r="Z13" s="77"/>
      <c r="AA13" s="225"/>
      <c r="AB13" s="225"/>
      <c r="AC13" s="77"/>
      <c r="AD13" s="106"/>
      <c r="AE13" s="106"/>
      <c r="AF13" s="230"/>
      <c r="AG13" s="2"/>
      <c r="AH13" s="2"/>
      <c r="AI13" s="2"/>
      <c r="AJ13" s="2"/>
      <c r="AK13" s="2"/>
      <c r="AL13" s="2"/>
      <c r="AM13" s="2"/>
      <c r="AN13" s="2"/>
      <c r="AO13" s="7"/>
      <c r="AP13" s="7"/>
      <c r="AQ13" s="7"/>
      <c r="AR13" s="2"/>
      <c r="AS13" s="239"/>
      <c r="AT13" s="239"/>
      <c r="AU13" s="239"/>
      <c r="AV13" s="116"/>
      <c r="AW13" s="116"/>
      <c r="AX13" s="251"/>
      <c r="AY13" s="251"/>
      <c r="AZ13" s="116"/>
      <c r="BA13" s="116"/>
      <c r="BB13" s="105"/>
      <c r="BC13" s="105"/>
      <c r="BD13" s="105"/>
      <c r="BE13" s="324"/>
      <c r="BF13" s="2"/>
      <c r="BJ13" s="115"/>
      <c r="BK13" s="115"/>
      <c r="BL13" s="115"/>
    </row>
    <row r="14" spans="2:64" s="3" customFormat="1" ht="19.2">
      <c r="B14" s="8"/>
      <c r="C14" s="8"/>
      <c r="D14" s="8"/>
      <c r="E14" s="8"/>
      <c r="F14" s="8"/>
      <c r="G14" s="8"/>
      <c r="H14" s="8"/>
      <c r="I14" s="8"/>
      <c r="J14" s="8"/>
      <c r="K14" s="8"/>
      <c r="L14" s="8"/>
      <c r="M14" s="8"/>
      <c r="N14" s="8"/>
      <c r="O14" s="8"/>
      <c r="P14" s="8"/>
      <c r="Q14" s="8"/>
      <c r="R14" s="8"/>
      <c r="S14" s="8"/>
      <c r="T14" s="8"/>
      <c r="U14" s="8"/>
      <c r="V14" s="8"/>
      <c r="Z14" s="6"/>
      <c r="AA14" s="224"/>
      <c r="AB14" s="224"/>
      <c r="AC14" s="6"/>
      <c r="AD14" s="105"/>
      <c r="AE14" s="105"/>
      <c r="AF14" s="230"/>
      <c r="AG14" s="2"/>
      <c r="AH14" s="2"/>
      <c r="AI14" s="2"/>
      <c r="AJ14" s="2"/>
      <c r="AK14" s="2"/>
      <c r="AL14" s="2"/>
      <c r="AM14" s="2"/>
      <c r="AN14" s="2"/>
      <c r="AO14" s="100"/>
      <c r="AP14" s="100"/>
      <c r="AQ14" s="100"/>
      <c r="AR14" s="2"/>
      <c r="AS14" s="239"/>
      <c r="AT14" s="242" t="s">
        <v>178</v>
      </c>
      <c r="AU14" s="243">
        <v>0.39583333333333331</v>
      </c>
      <c r="AV14" s="245"/>
      <c r="AW14" s="247"/>
      <c r="AX14" s="105" t="s">
        <v>14</v>
      </c>
      <c r="AY14" s="243">
        <v>0.6875</v>
      </c>
      <c r="AZ14" s="245"/>
      <c r="BA14" s="247"/>
      <c r="BB14" s="101" t="s">
        <v>40</v>
      </c>
      <c r="BC14" s="314">
        <f>(AY14-AU14)*24</f>
        <v>7</v>
      </c>
      <c r="BD14" s="322"/>
      <c r="BE14" s="76" t="s">
        <v>25</v>
      </c>
      <c r="BF14" s="105"/>
      <c r="BJ14" s="115"/>
      <c r="BK14" s="115"/>
      <c r="BL14" s="115"/>
    </row>
    <row r="15" spans="2:64" s="3" customFormat="1" ht="6.75" customHeight="1">
      <c r="C15" s="25"/>
      <c r="D15" s="25"/>
      <c r="E15" s="25"/>
      <c r="F15" s="25"/>
      <c r="G15" s="24"/>
      <c r="H15" s="24"/>
      <c r="I15" s="101"/>
      <c r="J15" s="105"/>
      <c r="K15" s="106"/>
      <c r="L15" s="116"/>
      <c r="M15" s="116"/>
      <c r="N15" s="105"/>
      <c r="O15" s="116"/>
      <c r="P15" s="24"/>
      <c r="Q15" s="106"/>
      <c r="R15" s="116"/>
      <c r="S15" s="116"/>
      <c r="T15" s="116"/>
      <c r="U15" s="116"/>
      <c r="V15" s="24"/>
      <c r="W15" s="101"/>
      <c r="X15" s="105"/>
      <c r="Y15" s="105"/>
      <c r="Z15" s="76"/>
      <c r="AA15" s="105"/>
      <c r="AB15" s="101"/>
      <c r="AC15" s="105"/>
      <c r="AD15" s="106"/>
      <c r="AE15" s="116"/>
      <c r="AF15" s="230"/>
      <c r="AG15" s="229"/>
      <c r="AH15" s="232"/>
      <c r="AI15" s="230"/>
      <c r="AJ15" s="232"/>
      <c r="AK15" s="230"/>
      <c r="AL15" s="230"/>
      <c r="AM15" s="230"/>
      <c r="AN15" s="230"/>
      <c r="AQ15" s="219"/>
      <c r="AR15" s="219"/>
      <c r="AS15" s="219"/>
      <c r="AT15" s="219"/>
      <c r="AU15" s="219"/>
      <c r="AV15" s="230"/>
      <c r="AW15" s="230"/>
      <c r="AX15" s="252"/>
      <c r="AY15" s="252"/>
      <c r="AZ15" s="230"/>
      <c r="BA15" s="230"/>
      <c r="BB15" s="229"/>
      <c r="BC15" s="229"/>
      <c r="BD15" s="229"/>
      <c r="BE15" s="326"/>
      <c r="BJ15" s="115"/>
      <c r="BK15" s="115"/>
      <c r="BL15" s="115"/>
    </row>
    <row r="16" spans="2:64" ht="8.4" customHeight="1">
      <c r="C16" s="26"/>
      <c r="D16" s="26"/>
      <c r="E16" s="26"/>
      <c r="F16" s="26"/>
      <c r="G16" s="26"/>
      <c r="X16" s="26"/>
      <c r="AN16" s="26"/>
      <c r="BE16" s="327"/>
      <c r="BF16" s="327"/>
      <c r="BG16" s="327"/>
    </row>
    <row r="17" spans="2:58" ht="20.25" customHeight="1">
      <c r="B17" s="9" t="s">
        <v>37</v>
      </c>
      <c r="C17" s="27" t="s">
        <v>115</v>
      </c>
      <c r="D17" s="47"/>
      <c r="E17" s="57"/>
      <c r="F17" s="57"/>
      <c r="G17" s="78" t="s">
        <v>179</v>
      </c>
      <c r="H17" s="90" t="s">
        <v>149</v>
      </c>
      <c r="I17" s="47"/>
      <c r="J17" s="47"/>
      <c r="K17" s="57"/>
      <c r="L17" s="90" t="s">
        <v>180</v>
      </c>
      <c r="M17" s="47"/>
      <c r="N17" s="47"/>
      <c r="O17" s="136"/>
      <c r="P17" s="144"/>
      <c r="Q17" s="153"/>
      <c r="R17" s="161"/>
      <c r="S17" s="177" t="s">
        <v>154</v>
      </c>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248"/>
      <c r="AX17" s="253" t="str">
        <f>IF(BB3="４週","(11) 1～4週目の勤務時間数合計","(11) 1か月の勤務時間数   合計")</f>
        <v>(11) 1～4週目の勤務時間数合計</v>
      </c>
      <c r="AY17" s="266"/>
      <c r="AZ17" s="277" t="s">
        <v>28</v>
      </c>
      <c r="BA17" s="286"/>
      <c r="BB17" s="299" t="s">
        <v>143</v>
      </c>
      <c r="BC17" s="85"/>
      <c r="BD17" s="85"/>
      <c r="BE17" s="85"/>
      <c r="BF17" s="328"/>
    </row>
    <row r="18" spans="2:58" ht="20.25" customHeight="1">
      <c r="B18" s="10"/>
      <c r="C18" s="28"/>
      <c r="D18" s="48"/>
      <c r="E18" s="58"/>
      <c r="F18" s="58"/>
      <c r="G18" s="79"/>
      <c r="H18" s="91"/>
      <c r="I18" s="48"/>
      <c r="J18" s="48"/>
      <c r="K18" s="58"/>
      <c r="L18" s="91"/>
      <c r="M18" s="48"/>
      <c r="N18" s="48"/>
      <c r="O18" s="137"/>
      <c r="P18" s="145"/>
      <c r="Q18" s="154"/>
      <c r="R18" s="162"/>
      <c r="S18" s="178" t="s">
        <v>13</v>
      </c>
      <c r="T18" s="192"/>
      <c r="U18" s="192"/>
      <c r="V18" s="192"/>
      <c r="W18" s="192"/>
      <c r="X18" s="192"/>
      <c r="Y18" s="205"/>
      <c r="Z18" s="178" t="s">
        <v>30</v>
      </c>
      <c r="AA18" s="192"/>
      <c r="AB18" s="192"/>
      <c r="AC18" s="192"/>
      <c r="AD18" s="192"/>
      <c r="AE18" s="192"/>
      <c r="AF18" s="205"/>
      <c r="AG18" s="178" t="s">
        <v>32</v>
      </c>
      <c r="AH18" s="192"/>
      <c r="AI18" s="192"/>
      <c r="AJ18" s="192"/>
      <c r="AK18" s="192"/>
      <c r="AL18" s="192"/>
      <c r="AM18" s="205"/>
      <c r="AN18" s="178" t="s">
        <v>5</v>
      </c>
      <c r="AO18" s="192"/>
      <c r="AP18" s="192"/>
      <c r="AQ18" s="192"/>
      <c r="AR18" s="192"/>
      <c r="AS18" s="192"/>
      <c r="AT18" s="205"/>
      <c r="AU18" s="244" t="s">
        <v>33</v>
      </c>
      <c r="AV18" s="246"/>
      <c r="AW18" s="249"/>
      <c r="AX18" s="254"/>
      <c r="AY18" s="267"/>
      <c r="AZ18" s="278"/>
      <c r="BA18" s="287"/>
      <c r="BB18" s="21"/>
      <c r="BC18" s="43"/>
      <c r="BD18" s="43"/>
      <c r="BE18" s="43"/>
      <c r="BF18" s="113"/>
    </row>
    <row r="19" spans="2:58" ht="20.25" customHeight="1">
      <c r="B19" s="10"/>
      <c r="C19" s="28"/>
      <c r="D19" s="48"/>
      <c r="E19" s="58"/>
      <c r="F19" s="58"/>
      <c r="G19" s="79"/>
      <c r="H19" s="91"/>
      <c r="I19" s="48"/>
      <c r="J19" s="48"/>
      <c r="K19" s="58"/>
      <c r="L19" s="91"/>
      <c r="M19" s="48"/>
      <c r="N19" s="48"/>
      <c r="O19" s="137"/>
      <c r="P19" s="145"/>
      <c r="Q19" s="154"/>
      <c r="R19" s="162"/>
      <c r="S19" s="179">
        <v>1</v>
      </c>
      <c r="T19" s="193">
        <v>2</v>
      </c>
      <c r="U19" s="193">
        <v>3</v>
      </c>
      <c r="V19" s="193">
        <v>4</v>
      </c>
      <c r="W19" s="193">
        <v>5</v>
      </c>
      <c r="X19" s="193">
        <v>6</v>
      </c>
      <c r="Y19" s="206">
        <v>7</v>
      </c>
      <c r="Z19" s="179">
        <v>8</v>
      </c>
      <c r="AA19" s="193">
        <v>9</v>
      </c>
      <c r="AB19" s="193">
        <v>10</v>
      </c>
      <c r="AC19" s="193">
        <v>11</v>
      </c>
      <c r="AD19" s="193">
        <v>12</v>
      </c>
      <c r="AE19" s="193">
        <v>13</v>
      </c>
      <c r="AF19" s="206">
        <v>14</v>
      </c>
      <c r="AG19" s="231">
        <v>15</v>
      </c>
      <c r="AH19" s="193">
        <v>16</v>
      </c>
      <c r="AI19" s="193">
        <v>17</v>
      </c>
      <c r="AJ19" s="193">
        <v>18</v>
      </c>
      <c r="AK19" s="193">
        <v>19</v>
      </c>
      <c r="AL19" s="193">
        <v>20</v>
      </c>
      <c r="AM19" s="206">
        <v>21</v>
      </c>
      <c r="AN19" s="179">
        <v>22</v>
      </c>
      <c r="AO19" s="193">
        <v>23</v>
      </c>
      <c r="AP19" s="193">
        <v>24</v>
      </c>
      <c r="AQ19" s="193">
        <v>25</v>
      </c>
      <c r="AR19" s="193">
        <v>26</v>
      </c>
      <c r="AS19" s="193">
        <v>27</v>
      </c>
      <c r="AT19" s="206">
        <v>28</v>
      </c>
      <c r="AU19" s="179" t="str">
        <f>IF($BB$3="暦月",IF(DAY(DATE($AC$2,$AG$2,29))=29,29,""),"")</f>
        <v/>
      </c>
      <c r="AV19" s="193" t="str">
        <f>IF($BB$3="暦月",IF(DAY(DATE($AC$2,$AG$2,30))=30,30,""),"")</f>
        <v/>
      </c>
      <c r="AW19" s="206" t="str">
        <f>IF($BB$3="暦月",IF(DAY(DATE($AC$2,$AG$2,31))=31,31,""),"")</f>
        <v/>
      </c>
      <c r="AX19" s="254"/>
      <c r="AY19" s="267"/>
      <c r="AZ19" s="278"/>
      <c r="BA19" s="287"/>
      <c r="BB19" s="21"/>
      <c r="BC19" s="43"/>
      <c r="BD19" s="43"/>
      <c r="BE19" s="43"/>
      <c r="BF19" s="113"/>
    </row>
    <row r="20" spans="2:58" ht="20.25" hidden="1" customHeight="1">
      <c r="B20" s="10"/>
      <c r="C20" s="28"/>
      <c r="D20" s="48"/>
      <c r="E20" s="58"/>
      <c r="F20" s="58"/>
      <c r="G20" s="79"/>
      <c r="H20" s="91"/>
      <c r="I20" s="48"/>
      <c r="J20" s="48"/>
      <c r="K20" s="58"/>
      <c r="L20" s="91"/>
      <c r="M20" s="48"/>
      <c r="N20" s="48"/>
      <c r="O20" s="137"/>
      <c r="P20" s="145"/>
      <c r="Q20" s="154"/>
      <c r="R20" s="162"/>
      <c r="S20" s="179">
        <f>WEEKDAY(DATE($AC$2,$AG$2,1))</f>
        <v>3</v>
      </c>
      <c r="T20" s="193">
        <f>WEEKDAY(DATE($AC$2,$AG$2,2))</f>
        <v>4</v>
      </c>
      <c r="U20" s="193">
        <f>WEEKDAY(DATE($AC$2,$AG$2,3))</f>
        <v>5</v>
      </c>
      <c r="V20" s="193">
        <f>WEEKDAY(DATE($AC$2,$AG$2,4))</f>
        <v>6</v>
      </c>
      <c r="W20" s="193">
        <f>WEEKDAY(DATE($AC$2,$AG$2,5))</f>
        <v>7</v>
      </c>
      <c r="X20" s="193">
        <f>WEEKDAY(DATE($AC$2,$AG$2,6))</f>
        <v>1</v>
      </c>
      <c r="Y20" s="206">
        <f>WEEKDAY(DATE($AC$2,$AG$2,7))</f>
        <v>2</v>
      </c>
      <c r="Z20" s="179">
        <f>WEEKDAY(DATE($AC$2,$AG$2,8))</f>
        <v>3</v>
      </c>
      <c r="AA20" s="193">
        <f>WEEKDAY(DATE($AC$2,$AG$2,9))</f>
        <v>4</v>
      </c>
      <c r="AB20" s="193">
        <f>WEEKDAY(DATE($AC$2,$AG$2,10))</f>
        <v>5</v>
      </c>
      <c r="AC20" s="193">
        <f>WEEKDAY(DATE($AC$2,$AG$2,11))</f>
        <v>6</v>
      </c>
      <c r="AD20" s="193">
        <f>WEEKDAY(DATE($AC$2,$AG$2,12))</f>
        <v>7</v>
      </c>
      <c r="AE20" s="193">
        <f>WEEKDAY(DATE($AC$2,$AG$2,13))</f>
        <v>1</v>
      </c>
      <c r="AF20" s="206">
        <f>WEEKDAY(DATE($AC$2,$AG$2,14))</f>
        <v>2</v>
      </c>
      <c r="AG20" s="179">
        <f>WEEKDAY(DATE($AC$2,$AG$2,15))</f>
        <v>3</v>
      </c>
      <c r="AH20" s="193">
        <f>WEEKDAY(DATE($AC$2,$AG$2,16))</f>
        <v>4</v>
      </c>
      <c r="AI20" s="193">
        <f>WEEKDAY(DATE($AC$2,$AG$2,17))</f>
        <v>5</v>
      </c>
      <c r="AJ20" s="193">
        <f>WEEKDAY(DATE($AC$2,$AG$2,18))</f>
        <v>6</v>
      </c>
      <c r="AK20" s="193">
        <f>WEEKDAY(DATE($AC$2,$AG$2,19))</f>
        <v>7</v>
      </c>
      <c r="AL20" s="193">
        <f>WEEKDAY(DATE($AC$2,$AG$2,20))</f>
        <v>1</v>
      </c>
      <c r="AM20" s="206">
        <f>WEEKDAY(DATE($AC$2,$AG$2,21))</f>
        <v>2</v>
      </c>
      <c r="AN20" s="179">
        <f>WEEKDAY(DATE($AC$2,$AG$2,22))</f>
        <v>3</v>
      </c>
      <c r="AO20" s="193">
        <f>WEEKDAY(DATE($AC$2,$AG$2,23))</f>
        <v>4</v>
      </c>
      <c r="AP20" s="193">
        <f>WEEKDAY(DATE($AC$2,$AG$2,24))</f>
        <v>5</v>
      </c>
      <c r="AQ20" s="193">
        <f>WEEKDAY(DATE($AC$2,$AG$2,25))</f>
        <v>6</v>
      </c>
      <c r="AR20" s="193">
        <f>WEEKDAY(DATE($AC$2,$AG$2,26))</f>
        <v>7</v>
      </c>
      <c r="AS20" s="193">
        <f>WEEKDAY(DATE($AC$2,$AG$2,27))</f>
        <v>1</v>
      </c>
      <c r="AT20" s="206">
        <f>WEEKDAY(DATE($AC$2,$AG$2,28))</f>
        <v>2</v>
      </c>
      <c r="AU20" s="179">
        <f>IF(AU19=29,WEEKDAY(DATE($AC$2,$AG$2,29)),0)</f>
        <v>0</v>
      </c>
      <c r="AV20" s="193">
        <f>IF(AV19=30,WEEKDAY(DATE($AC$2,$AG$2,30)),0)</f>
        <v>0</v>
      </c>
      <c r="AW20" s="206">
        <f>IF(AW19=31,WEEKDAY(DATE($AC$2,$AG$2,31)),0)</f>
        <v>0</v>
      </c>
      <c r="AX20" s="254"/>
      <c r="AY20" s="267"/>
      <c r="AZ20" s="278"/>
      <c r="BA20" s="287"/>
      <c r="BB20" s="21"/>
      <c r="BC20" s="43"/>
      <c r="BD20" s="43"/>
      <c r="BE20" s="43"/>
      <c r="BF20" s="113"/>
    </row>
    <row r="21" spans="2:58" ht="22.5" customHeight="1">
      <c r="B21" s="11"/>
      <c r="C21" s="29"/>
      <c r="D21" s="49"/>
      <c r="E21" s="59"/>
      <c r="F21" s="59"/>
      <c r="G21" s="80"/>
      <c r="H21" s="92"/>
      <c r="I21" s="49"/>
      <c r="J21" s="49"/>
      <c r="K21" s="59"/>
      <c r="L21" s="92"/>
      <c r="M21" s="49"/>
      <c r="N21" s="49"/>
      <c r="O21" s="138"/>
      <c r="P21" s="146"/>
      <c r="Q21" s="155"/>
      <c r="R21" s="163"/>
      <c r="S21" s="180" t="str">
        <f t="shared" ref="S21:AT21" si="0">IF(S20=1,"日",IF(S20=2,"月",IF(S20=3,"火",IF(S20=4,"水",IF(S20=5,"木",IF(S20=6,"金","土"))))))</f>
        <v>火</v>
      </c>
      <c r="T21" s="194" t="str">
        <f t="shared" si="0"/>
        <v>水</v>
      </c>
      <c r="U21" s="194" t="str">
        <f t="shared" si="0"/>
        <v>木</v>
      </c>
      <c r="V21" s="194" t="str">
        <f t="shared" si="0"/>
        <v>金</v>
      </c>
      <c r="W21" s="194" t="str">
        <f t="shared" si="0"/>
        <v>土</v>
      </c>
      <c r="X21" s="194" t="str">
        <f t="shared" si="0"/>
        <v>日</v>
      </c>
      <c r="Y21" s="207" t="str">
        <f t="shared" si="0"/>
        <v>月</v>
      </c>
      <c r="Z21" s="180" t="str">
        <f t="shared" si="0"/>
        <v>火</v>
      </c>
      <c r="AA21" s="194" t="str">
        <f t="shared" si="0"/>
        <v>水</v>
      </c>
      <c r="AB21" s="194" t="str">
        <f t="shared" si="0"/>
        <v>木</v>
      </c>
      <c r="AC21" s="194" t="str">
        <f t="shared" si="0"/>
        <v>金</v>
      </c>
      <c r="AD21" s="194" t="str">
        <f t="shared" si="0"/>
        <v>土</v>
      </c>
      <c r="AE21" s="194" t="str">
        <f t="shared" si="0"/>
        <v>日</v>
      </c>
      <c r="AF21" s="207" t="str">
        <f t="shared" si="0"/>
        <v>月</v>
      </c>
      <c r="AG21" s="180" t="str">
        <f t="shared" si="0"/>
        <v>火</v>
      </c>
      <c r="AH21" s="194" t="str">
        <f t="shared" si="0"/>
        <v>水</v>
      </c>
      <c r="AI21" s="194" t="str">
        <f t="shared" si="0"/>
        <v>木</v>
      </c>
      <c r="AJ21" s="194" t="str">
        <f t="shared" si="0"/>
        <v>金</v>
      </c>
      <c r="AK21" s="194" t="str">
        <f t="shared" si="0"/>
        <v>土</v>
      </c>
      <c r="AL21" s="194" t="str">
        <f t="shared" si="0"/>
        <v>日</v>
      </c>
      <c r="AM21" s="207" t="str">
        <f t="shared" si="0"/>
        <v>月</v>
      </c>
      <c r="AN21" s="180" t="str">
        <f t="shared" si="0"/>
        <v>火</v>
      </c>
      <c r="AO21" s="194" t="str">
        <f t="shared" si="0"/>
        <v>水</v>
      </c>
      <c r="AP21" s="194" t="str">
        <f t="shared" si="0"/>
        <v>木</v>
      </c>
      <c r="AQ21" s="194" t="str">
        <f t="shared" si="0"/>
        <v>金</v>
      </c>
      <c r="AR21" s="194" t="str">
        <f t="shared" si="0"/>
        <v>土</v>
      </c>
      <c r="AS21" s="194" t="str">
        <f t="shared" si="0"/>
        <v>日</v>
      </c>
      <c r="AT21" s="207" t="str">
        <f t="shared" si="0"/>
        <v>月</v>
      </c>
      <c r="AU21" s="194" t="str">
        <f>IF(AU20=1,"日",IF(AU20=2,"月",IF(AU20=3,"火",IF(AU20=4,"水",IF(AU20=5,"木",IF(AU20=6,"金",IF(AU20=0,"","土")))))))</f>
        <v/>
      </c>
      <c r="AV21" s="194" t="str">
        <f>IF(AV20=1,"日",IF(AV20=2,"月",IF(AV20=3,"火",IF(AV20=4,"水",IF(AV20=5,"木",IF(AV20=6,"金",IF(AV20=0,"","土")))))))</f>
        <v/>
      </c>
      <c r="AW21" s="194" t="str">
        <f>IF(AW20=1,"日",IF(AW20=2,"月",IF(AW20=3,"火",IF(AW20=4,"水",IF(AW20=5,"木",IF(AW20=6,"金",IF(AW20=0,"","土")))))))</f>
        <v/>
      </c>
      <c r="AX21" s="255"/>
      <c r="AY21" s="268"/>
      <c r="AZ21" s="279"/>
      <c r="BA21" s="288"/>
      <c r="BB21" s="22"/>
      <c r="BC21" s="44"/>
      <c r="BD21" s="44"/>
      <c r="BE21" s="44"/>
      <c r="BF21" s="114"/>
    </row>
    <row r="22" spans="2:58" ht="20.25" customHeight="1">
      <c r="B22" s="12">
        <v>1</v>
      </c>
      <c r="C22" s="30" t="s">
        <v>10</v>
      </c>
      <c r="D22" s="50"/>
      <c r="E22" s="60"/>
      <c r="F22" s="68"/>
      <c r="G22" s="81" t="s">
        <v>18</v>
      </c>
      <c r="H22" s="93" t="s">
        <v>0</v>
      </c>
      <c r="I22" s="102"/>
      <c r="J22" s="102"/>
      <c r="K22" s="107"/>
      <c r="L22" s="117" t="s">
        <v>136</v>
      </c>
      <c r="M22" s="127"/>
      <c r="N22" s="127"/>
      <c r="O22" s="139"/>
      <c r="P22" s="147" t="s">
        <v>70</v>
      </c>
      <c r="Q22" s="156"/>
      <c r="R22" s="164"/>
      <c r="S22" s="181" t="s">
        <v>50</v>
      </c>
      <c r="T22" s="195" t="s">
        <v>50</v>
      </c>
      <c r="U22" s="195"/>
      <c r="V22" s="195" t="s">
        <v>50</v>
      </c>
      <c r="W22" s="195" t="s">
        <v>50</v>
      </c>
      <c r="X22" s="195"/>
      <c r="Y22" s="208" t="s">
        <v>50</v>
      </c>
      <c r="Z22" s="181" t="s">
        <v>50</v>
      </c>
      <c r="AA22" s="195" t="s">
        <v>50</v>
      </c>
      <c r="AB22" s="195"/>
      <c r="AC22" s="195" t="s">
        <v>50</v>
      </c>
      <c r="AD22" s="195" t="s">
        <v>50</v>
      </c>
      <c r="AE22" s="195"/>
      <c r="AF22" s="208" t="s">
        <v>50</v>
      </c>
      <c r="AG22" s="181" t="s">
        <v>50</v>
      </c>
      <c r="AH22" s="195" t="s">
        <v>50</v>
      </c>
      <c r="AI22" s="195"/>
      <c r="AJ22" s="195" t="s">
        <v>50</v>
      </c>
      <c r="AK22" s="195" t="s">
        <v>50</v>
      </c>
      <c r="AL22" s="195"/>
      <c r="AM22" s="208" t="s">
        <v>50</v>
      </c>
      <c r="AN22" s="181" t="s">
        <v>50</v>
      </c>
      <c r="AO22" s="195" t="s">
        <v>50</v>
      </c>
      <c r="AP22" s="195"/>
      <c r="AQ22" s="195" t="s">
        <v>50</v>
      </c>
      <c r="AR22" s="195" t="s">
        <v>50</v>
      </c>
      <c r="AS22" s="195"/>
      <c r="AT22" s="208" t="s">
        <v>50</v>
      </c>
      <c r="AU22" s="181"/>
      <c r="AV22" s="195"/>
      <c r="AW22" s="195"/>
      <c r="AX22" s="256"/>
      <c r="AY22" s="269"/>
      <c r="AZ22" s="280"/>
      <c r="BA22" s="289"/>
      <c r="BB22" s="300"/>
      <c r="BC22" s="315"/>
      <c r="BD22" s="315"/>
      <c r="BE22" s="315"/>
      <c r="BF22" s="329"/>
    </row>
    <row r="23" spans="2:58" ht="20.25" customHeight="1">
      <c r="B23" s="13"/>
      <c r="C23" s="31"/>
      <c r="D23" s="51"/>
      <c r="E23" s="61"/>
      <c r="F23" s="69"/>
      <c r="G23" s="82"/>
      <c r="H23" s="94"/>
      <c r="I23" s="103"/>
      <c r="J23" s="103"/>
      <c r="K23" s="108"/>
      <c r="L23" s="118"/>
      <c r="M23" s="128"/>
      <c r="N23" s="128"/>
      <c r="O23" s="140"/>
      <c r="P23" s="148" t="s">
        <v>27</v>
      </c>
      <c r="Q23" s="157"/>
      <c r="R23" s="165"/>
      <c r="S23" s="182">
        <f>IF(S22="","",VLOOKUP(S22,'【記載例】シフト記号表（勤務時間帯）'!$C$6:$K$35,9,FALSE))</f>
        <v>8</v>
      </c>
      <c r="T23" s="196">
        <f>IF(T22="","",VLOOKUP(T22,'【記載例】シフト記号表（勤務時間帯）'!$C$6:$K$35,9,FALSE))</f>
        <v>8</v>
      </c>
      <c r="U23" s="196" t="str">
        <f>IF(U22="","",VLOOKUP(U22,'【記載例】シフト記号表（勤務時間帯）'!$C$6:$K$35,9,FALSE))</f>
        <v/>
      </c>
      <c r="V23" s="196">
        <f>IF(V22="","",VLOOKUP(V22,'【記載例】シフト記号表（勤務時間帯）'!$C$6:$K$35,9,FALSE))</f>
        <v>8</v>
      </c>
      <c r="W23" s="196">
        <f>IF(W22="","",VLOOKUP(W22,'【記載例】シフト記号表（勤務時間帯）'!$C$6:$K$35,9,FALSE))</f>
        <v>8</v>
      </c>
      <c r="X23" s="196" t="str">
        <f>IF(X22="","",VLOOKUP(X22,'【記載例】シフト記号表（勤務時間帯）'!$C$6:$K$35,9,FALSE))</f>
        <v/>
      </c>
      <c r="Y23" s="209">
        <f>IF(Y22="","",VLOOKUP(Y22,'【記載例】シフト記号表（勤務時間帯）'!$C$6:$K$35,9,FALSE))</f>
        <v>8</v>
      </c>
      <c r="Z23" s="182">
        <f>IF(Z22="","",VLOOKUP(Z22,'【記載例】シフト記号表（勤務時間帯）'!$C$6:$K$35,9,FALSE))</f>
        <v>8</v>
      </c>
      <c r="AA23" s="196">
        <f>IF(AA22="","",VLOOKUP(AA22,'【記載例】シフト記号表（勤務時間帯）'!$C$6:$K$35,9,FALSE))</f>
        <v>8</v>
      </c>
      <c r="AB23" s="196" t="str">
        <f>IF(AB22="","",VLOOKUP(AB22,'【記載例】シフト記号表（勤務時間帯）'!$C$6:$K$35,9,FALSE))</f>
        <v/>
      </c>
      <c r="AC23" s="196">
        <f>IF(AC22="","",VLOOKUP(AC22,'【記載例】シフト記号表（勤務時間帯）'!$C$6:$K$35,9,FALSE))</f>
        <v>8</v>
      </c>
      <c r="AD23" s="196">
        <f>IF(AD22="","",VLOOKUP(AD22,'【記載例】シフト記号表（勤務時間帯）'!$C$6:$K$35,9,FALSE))</f>
        <v>8</v>
      </c>
      <c r="AE23" s="196" t="str">
        <f>IF(AE22="","",VLOOKUP(AE22,'【記載例】シフト記号表（勤務時間帯）'!$C$6:$K$35,9,FALSE))</f>
        <v/>
      </c>
      <c r="AF23" s="209">
        <f>IF(AF22="","",VLOOKUP(AF22,'【記載例】シフト記号表（勤務時間帯）'!$C$6:$K$35,9,FALSE))</f>
        <v>8</v>
      </c>
      <c r="AG23" s="182">
        <f>IF(AG22="","",VLOOKUP(AG22,'【記載例】シフト記号表（勤務時間帯）'!$C$6:$K$35,9,FALSE))</f>
        <v>8</v>
      </c>
      <c r="AH23" s="196">
        <f>IF(AH22="","",VLOOKUP(AH22,'【記載例】シフト記号表（勤務時間帯）'!$C$6:$K$35,9,FALSE))</f>
        <v>8</v>
      </c>
      <c r="AI23" s="196" t="str">
        <f>IF(AI22="","",VLOOKUP(AI22,'【記載例】シフト記号表（勤務時間帯）'!$C$6:$K$35,9,FALSE))</f>
        <v/>
      </c>
      <c r="AJ23" s="196">
        <f>IF(AJ22="","",VLOOKUP(AJ22,'【記載例】シフト記号表（勤務時間帯）'!$C$6:$K$35,9,FALSE))</f>
        <v>8</v>
      </c>
      <c r="AK23" s="196">
        <f>IF(AK22="","",VLOOKUP(AK22,'【記載例】シフト記号表（勤務時間帯）'!$C$6:$K$35,9,FALSE))</f>
        <v>8</v>
      </c>
      <c r="AL23" s="196" t="str">
        <f>IF(AL22="","",VLOOKUP(AL22,'【記載例】シフト記号表（勤務時間帯）'!$C$6:$K$35,9,FALSE))</f>
        <v/>
      </c>
      <c r="AM23" s="209">
        <f>IF(AM22="","",VLOOKUP(AM22,'【記載例】シフト記号表（勤務時間帯）'!$C$6:$K$35,9,FALSE))</f>
        <v>8</v>
      </c>
      <c r="AN23" s="182">
        <f>IF(AN22="","",VLOOKUP(AN22,'【記載例】シフト記号表（勤務時間帯）'!$C$6:$K$35,9,FALSE))</f>
        <v>8</v>
      </c>
      <c r="AO23" s="196">
        <f>IF(AO22="","",VLOOKUP(AO22,'【記載例】シフト記号表（勤務時間帯）'!$C$6:$K$35,9,FALSE))</f>
        <v>8</v>
      </c>
      <c r="AP23" s="196" t="str">
        <f>IF(AP22="","",VLOOKUP(AP22,'【記載例】シフト記号表（勤務時間帯）'!$C$6:$K$35,9,FALSE))</f>
        <v/>
      </c>
      <c r="AQ23" s="196">
        <f>IF(AQ22="","",VLOOKUP(AQ22,'【記載例】シフト記号表（勤務時間帯）'!$C$6:$K$35,9,FALSE))</f>
        <v>8</v>
      </c>
      <c r="AR23" s="196">
        <f>IF(AR22="","",VLOOKUP(AR22,'【記載例】シフト記号表（勤務時間帯）'!$C$6:$K$35,9,FALSE))</f>
        <v>8</v>
      </c>
      <c r="AS23" s="196" t="str">
        <f>IF(AS22="","",VLOOKUP(AS22,'【記載例】シフト記号表（勤務時間帯）'!$C$6:$K$35,9,FALSE))</f>
        <v/>
      </c>
      <c r="AT23" s="209">
        <f>IF(AT22="","",VLOOKUP(AT22,'【記載例】シフト記号表（勤務時間帯）'!$C$6:$K$35,9,FALSE))</f>
        <v>8</v>
      </c>
      <c r="AU23" s="182" t="str">
        <f>IF(AU22="","",VLOOKUP(AU22,'【記載例】シフト記号表（勤務時間帯）'!$C$6:$K$35,9,FALSE))</f>
        <v/>
      </c>
      <c r="AV23" s="196" t="str">
        <f>IF(AV22="","",VLOOKUP(AV22,'【記載例】シフト記号表（勤務時間帯）'!$C$6:$K$35,9,FALSE))</f>
        <v/>
      </c>
      <c r="AW23" s="196" t="str">
        <f>IF(AW22="","",VLOOKUP(AW22,'【記載例】シフト記号表（勤務時間帯）'!$C$6:$K$35,9,FALSE))</f>
        <v/>
      </c>
      <c r="AX23" s="257">
        <f>IF($BB$3="４週",SUM(S23:AT23),IF($BB$3="暦月",SUM(S23:AW23),""))</f>
        <v>160</v>
      </c>
      <c r="AY23" s="270"/>
      <c r="AZ23" s="281">
        <f>IF($BB$3="４週",AX23/4,IF($BB$3="暦月",'【記載例】地密通所'!AX23/('【記載例】地密通所'!$BB$8/7),""))</f>
        <v>40</v>
      </c>
      <c r="BA23" s="290"/>
      <c r="BB23" s="301"/>
      <c r="BC23" s="316"/>
      <c r="BD23" s="316"/>
      <c r="BE23" s="316"/>
      <c r="BF23" s="330"/>
    </row>
    <row r="24" spans="2:58" ht="20.25" customHeight="1">
      <c r="B24" s="13"/>
      <c r="C24" s="32"/>
      <c r="D24" s="52"/>
      <c r="E24" s="62"/>
      <c r="F24" s="70" t="str">
        <f>C22</f>
        <v>管理者</v>
      </c>
      <c r="G24" s="82"/>
      <c r="H24" s="94"/>
      <c r="I24" s="103"/>
      <c r="J24" s="103"/>
      <c r="K24" s="108"/>
      <c r="L24" s="118"/>
      <c r="M24" s="128"/>
      <c r="N24" s="128"/>
      <c r="O24" s="140"/>
      <c r="P24" s="149" t="s">
        <v>73</v>
      </c>
      <c r="Q24" s="158"/>
      <c r="R24" s="166"/>
      <c r="S24" s="183">
        <f>IF(S22="","",VLOOKUP(S22,'【記載例】シフト記号表（勤務時間帯）'!$C$6:$U$35,19,FALSE))</f>
        <v>7</v>
      </c>
      <c r="T24" s="197">
        <f>IF(T22="","",VLOOKUP(T22,'【記載例】シフト記号表（勤務時間帯）'!$C$6:$U$35,19,FALSE))</f>
        <v>7</v>
      </c>
      <c r="U24" s="197" t="str">
        <f>IF(U22="","",VLOOKUP(U22,'【記載例】シフト記号表（勤務時間帯）'!$C$6:$U$35,19,FALSE))</f>
        <v/>
      </c>
      <c r="V24" s="197">
        <f>IF(V22="","",VLOOKUP(V22,'【記載例】シフト記号表（勤務時間帯）'!$C$6:$U$35,19,FALSE))</f>
        <v>7</v>
      </c>
      <c r="W24" s="197">
        <f>IF(W22="","",VLOOKUP(W22,'【記載例】シフト記号表（勤務時間帯）'!$C$6:$U$35,19,FALSE))</f>
        <v>7</v>
      </c>
      <c r="X24" s="197" t="str">
        <f>IF(X22="","",VLOOKUP(X22,'【記載例】シフト記号表（勤務時間帯）'!$C$6:$U$35,19,FALSE))</f>
        <v/>
      </c>
      <c r="Y24" s="210">
        <f>IF(Y22="","",VLOOKUP(Y22,'【記載例】シフト記号表（勤務時間帯）'!$C$6:$U$35,19,FALSE))</f>
        <v>7</v>
      </c>
      <c r="Z24" s="183">
        <f>IF(Z22="","",VLOOKUP(Z22,'【記載例】シフト記号表（勤務時間帯）'!$C$6:$U$35,19,FALSE))</f>
        <v>7</v>
      </c>
      <c r="AA24" s="197">
        <f>IF(AA22="","",VLOOKUP(AA22,'【記載例】シフト記号表（勤務時間帯）'!$C$6:$U$35,19,FALSE))</f>
        <v>7</v>
      </c>
      <c r="AB24" s="197" t="str">
        <f>IF(AB22="","",VLOOKUP(AB22,'【記載例】シフト記号表（勤務時間帯）'!$C$6:$U$35,19,FALSE))</f>
        <v/>
      </c>
      <c r="AC24" s="197">
        <f>IF(AC22="","",VLOOKUP(AC22,'【記載例】シフト記号表（勤務時間帯）'!$C$6:$U$35,19,FALSE))</f>
        <v>7</v>
      </c>
      <c r="AD24" s="197">
        <f>IF(AD22="","",VLOOKUP(AD22,'【記載例】シフト記号表（勤務時間帯）'!$C$6:$U$35,19,FALSE))</f>
        <v>7</v>
      </c>
      <c r="AE24" s="197" t="str">
        <f>IF(AE22="","",VLOOKUP(AE22,'【記載例】シフト記号表（勤務時間帯）'!$C$6:$U$35,19,FALSE))</f>
        <v/>
      </c>
      <c r="AF24" s="210">
        <f>IF(AF22="","",VLOOKUP(AF22,'【記載例】シフト記号表（勤務時間帯）'!$C$6:$U$35,19,FALSE))</f>
        <v>7</v>
      </c>
      <c r="AG24" s="183">
        <f>IF(AG22="","",VLOOKUP(AG22,'【記載例】シフト記号表（勤務時間帯）'!$C$6:$U$35,19,FALSE))</f>
        <v>7</v>
      </c>
      <c r="AH24" s="197">
        <f>IF(AH22="","",VLOOKUP(AH22,'【記載例】シフト記号表（勤務時間帯）'!$C$6:$U$35,19,FALSE))</f>
        <v>7</v>
      </c>
      <c r="AI24" s="197" t="str">
        <f>IF(AI22="","",VLOOKUP(AI22,'【記載例】シフト記号表（勤務時間帯）'!$C$6:$U$35,19,FALSE))</f>
        <v/>
      </c>
      <c r="AJ24" s="197">
        <f>IF(AJ22="","",VLOOKUP(AJ22,'【記載例】シフト記号表（勤務時間帯）'!$C$6:$U$35,19,FALSE))</f>
        <v>7</v>
      </c>
      <c r="AK24" s="197">
        <f>IF(AK22="","",VLOOKUP(AK22,'【記載例】シフト記号表（勤務時間帯）'!$C$6:$U$35,19,FALSE))</f>
        <v>7</v>
      </c>
      <c r="AL24" s="197" t="str">
        <f>IF(AL22="","",VLOOKUP(AL22,'【記載例】シフト記号表（勤務時間帯）'!$C$6:$U$35,19,FALSE))</f>
        <v/>
      </c>
      <c r="AM24" s="210">
        <f>IF(AM22="","",VLOOKUP(AM22,'【記載例】シフト記号表（勤務時間帯）'!$C$6:$U$35,19,FALSE))</f>
        <v>7</v>
      </c>
      <c r="AN24" s="183">
        <f>IF(AN22="","",VLOOKUP(AN22,'【記載例】シフト記号表（勤務時間帯）'!$C$6:$U$35,19,FALSE))</f>
        <v>7</v>
      </c>
      <c r="AO24" s="197">
        <f>IF(AO22="","",VLOOKUP(AO22,'【記載例】シフト記号表（勤務時間帯）'!$C$6:$U$35,19,FALSE))</f>
        <v>7</v>
      </c>
      <c r="AP24" s="197" t="str">
        <f>IF(AP22="","",VLOOKUP(AP22,'【記載例】シフト記号表（勤務時間帯）'!$C$6:$U$35,19,FALSE))</f>
        <v/>
      </c>
      <c r="AQ24" s="197">
        <f>IF(AQ22="","",VLOOKUP(AQ22,'【記載例】シフト記号表（勤務時間帯）'!$C$6:$U$35,19,FALSE))</f>
        <v>7</v>
      </c>
      <c r="AR24" s="197">
        <f>IF(AR22="","",VLOOKUP(AR22,'【記載例】シフト記号表（勤務時間帯）'!$C$6:$U$35,19,FALSE))</f>
        <v>7</v>
      </c>
      <c r="AS24" s="197" t="str">
        <f>IF(AS22="","",VLOOKUP(AS22,'【記載例】シフト記号表（勤務時間帯）'!$C$6:$U$35,19,FALSE))</f>
        <v/>
      </c>
      <c r="AT24" s="210">
        <f>IF(AT22="","",VLOOKUP(AT22,'【記載例】シフト記号表（勤務時間帯）'!$C$6:$U$35,19,FALSE))</f>
        <v>7</v>
      </c>
      <c r="AU24" s="183" t="str">
        <f>IF(AU22="","",VLOOKUP(AU22,'【記載例】シフト記号表（勤務時間帯）'!$C$6:$U$35,19,FALSE))</f>
        <v/>
      </c>
      <c r="AV24" s="197" t="str">
        <f>IF(AV22="","",VLOOKUP(AV22,'【記載例】シフト記号表（勤務時間帯）'!$C$6:$U$35,19,FALSE))</f>
        <v/>
      </c>
      <c r="AW24" s="197" t="str">
        <f>IF(AW22="","",VLOOKUP(AW22,'【記載例】シフト記号表（勤務時間帯）'!$C$6:$U$35,19,FALSE))</f>
        <v/>
      </c>
      <c r="AX24" s="258">
        <f>IF($BB$3="４週",SUM(S24:AT24),IF($BB$3="暦月",SUM(S24:AW24),""))</f>
        <v>140</v>
      </c>
      <c r="AY24" s="271"/>
      <c r="AZ24" s="282">
        <f>IF($BB$3="４週",AX24/4,IF($BB$3="暦月",'【記載例】地密通所'!AX24/('【記載例】地密通所'!$BB$8/7),""))</f>
        <v>35</v>
      </c>
      <c r="BA24" s="291"/>
      <c r="BB24" s="302"/>
      <c r="BC24" s="317"/>
      <c r="BD24" s="317"/>
      <c r="BE24" s="317"/>
      <c r="BF24" s="331"/>
    </row>
    <row r="25" spans="2:58" ht="20.25" customHeight="1">
      <c r="B25" s="13">
        <f>B22+1</f>
        <v>2</v>
      </c>
      <c r="C25" s="33" t="s">
        <v>77</v>
      </c>
      <c r="D25" s="53"/>
      <c r="E25" s="63"/>
      <c r="F25" s="71"/>
      <c r="G25" s="71" t="s">
        <v>18</v>
      </c>
      <c r="H25" s="95" t="s">
        <v>138</v>
      </c>
      <c r="I25" s="103"/>
      <c r="J25" s="103"/>
      <c r="K25" s="108"/>
      <c r="L25" s="119" t="s">
        <v>76</v>
      </c>
      <c r="M25" s="129"/>
      <c r="N25" s="129"/>
      <c r="O25" s="141"/>
      <c r="P25" s="150" t="s">
        <v>70</v>
      </c>
      <c r="Q25" s="159"/>
      <c r="R25" s="167"/>
      <c r="S25" s="181"/>
      <c r="T25" s="195" t="s">
        <v>50</v>
      </c>
      <c r="U25" s="195" t="s">
        <v>50</v>
      </c>
      <c r="V25" s="195" t="s">
        <v>50</v>
      </c>
      <c r="W25" s="195" t="s">
        <v>50</v>
      </c>
      <c r="X25" s="195" t="s">
        <v>50</v>
      </c>
      <c r="Y25" s="208"/>
      <c r="Z25" s="181"/>
      <c r="AA25" s="195" t="s">
        <v>50</v>
      </c>
      <c r="AB25" s="195" t="s">
        <v>50</v>
      </c>
      <c r="AC25" s="195" t="s">
        <v>50</v>
      </c>
      <c r="AD25" s="195" t="s">
        <v>50</v>
      </c>
      <c r="AE25" s="195" t="s">
        <v>50</v>
      </c>
      <c r="AF25" s="208"/>
      <c r="AG25" s="181"/>
      <c r="AH25" s="195" t="s">
        <v>50</v>
      </c>
      <c r="AI25" s="195" t="s">
        <v>50</v>
      </c>
      <c r="AJ25" s="195" t="s">
        <v>50</v>
      </c>
      <c r="AK25" s="195" t="s">
        <v>50</v>
      </c>
      <c r="AL25" s="195" t="s">
        <v>50</v>
      </c>
      <c r="AM25" s="208"/>
      <c r="AN25" s="181"/>
      <c r="AO25" s="195" t="s">
        <v>50</v>
      </c>
      <c r="AP25" s="195" t="s">
        <v>50</v>
      </c>
      <c r="AQ25" s="195" t="s">
        <v>50</v>
      </c>
      <c r="AR25" s="195" t="s">
        <v>50</v>
      </c>
      <c r="AS25" s="195" t="s">
        <v>50</v>
      </c>
      <c r="AT25" s="208"/>
      <c r="AU25" s="181"/>
      <c r="AV25" s="195"/>
      <c r="AW25" s="195"/>
      <c r="AX25" s="259"/>
      <c r="AY25" s="272"/>
      <c r="AZ25" s="283"/>
      <c r="BA25" s="292"/>
      <c r="BB25" s="303"/>
      <c r="BC25" s="318"/>
      <c r="BD25" s="318"/>
      <c r="BE25" s="318"/>
      <c r="BF25" s="332"/>
    </row>
    <row r="26" spans="2:58" ht="20.25" customHeight="1">
      <c r="B26" s="13"/>
      <c r="C26" s="31"/>
      <c r="D26" s="51"/>
      <c r="E26" s="61"/>
      <c r="F26" s="69"/>
      <c r="G26" s="82"/>
      <c r="H26" s="94"/>
      <c r="I26" s="103"/>
      <c r="J26" s="103"/>
      <c r="K26" s="108"/>
      <c r="L26" s="118"/>
      <c r="M26" s="128"/>
      <c r="N26" s="128"/>
      <c r="O26" s="140"/>
      <c r="P26" s="148" t="s">
        <v>27</v>
      </c>
      <c r="Q26" s="157"/>
      <c r="R26" s="165"/>
      <c r="S26" s="182" t="str">
        <f>IF(S25="","",VLOOKUP(S25,'【記載例】シフト記号表（勤務時間帯）'!$C$6:$K$35,9,FALSE))</f>
        <v/>
      </c>
      <c r="T26" s="196">
        <f>IF(T25="","",VLOOKUP(T25,'【記載例】シフト記号表（勤務時間帯）'!$C$6:$K$35,9,FALSE))</f>
        <v>8</v>
      </c>
      <c r="U26" s="196">
        <f>IF(U25="","",VLOOKUP(U25,'【記載例】シフト記号表（勤務時間帯）'!$C$6:$K$35,9,FALSE))</f>
        <v>8</v>
      </c>
      <c r="V26" s="196">
        <f>IF(V25="","",VLOOKUP(V25,'【記載例】シフト記号表（勤務時間帯）'!$C$6:$K$35,9,FALSE))</f>
        <v>8</v>
      </c>
      <c r="W26" s="196">
        <f>IF(W25="","",VLOOKUP(W25,'【記載例】シフト記号表（勤務時間帯）'!$C$6:$K$35,9,FALSE))</f>
        <v>8</v>
      </c>
      <c r="X26" s="196">
        <f>IF(X25="","",VLOOKUP(X25,'【記載例】シフト記号表（勤務時間帯）'!$C$6:$K$35,9,FALSE))</f>
        <v>8</v>
      </c>
      <c r="Y26" s="209" t="str">
        <f>IF(Y25="","",VLOOKUP(Y25,'【記載例】シフト記号表（勤務時間帯）'!$C$6:$K$35,9,FALSE))</f>
        <v/>
      </c>
      <c r="Z26" s="182" t="str">
        <f>IF(Z25="","",VLOOKUP(Z25,'【記載例】シフト記号表（勤務時間帯）'!$C$6:$K$35,9,FALSE))</f>
        <v/>
      </c>
      <c r="AA26" s="196">
        <f>IF(AA25="","",VLOOKUP(AA25,'【記載例】シフト記号表（勤務時間帯）'!$C$6:$K$35,9,FALSE))</f>
        <v>8</v>
      </c>
      <c r="AB26" s="196">
        <f>IF(AB25="","",VLOOKUP(AB25,'【記載例】シフト記号表（勤務時間帯）'!$C$6:$K$35,9,FALSE))</f>
        <v>8</v>
      </c>
      <c r="AC26" s="196">
        <f>IF(AC25="","",VLOOKUP(AC25,'【記載例】シフト記号表（勤務時間帯）'!$C$6:$K$35,9,FALSE))</f>
        <v>8</v>
      </c>
      <c r="AD26" s="196">
        <f>IF(AD25="","",VLOOKUP(AD25,'【記載例】シフト記号表（勤務時間帯）'!$C$6:$K$35,9,FALSE))</f>
        <v>8</v>
      </c>
      <c r="AE26" s="196">
        <f>IF(AE25="","",VLOOKUP(AE25,'【記載例】シフト記号表（勤務時間帯）'!$C$6:$K$35,9,FALSE))</f>
        <v>8</v>
      </c>
      <c r="AF26" s="209" t="str">
        <f>IF(AF25="","",VLOOKUP(AF25,'【記載例】シフト記号表（勤務時間帯）'!$C$6:$K$35,9,FALSE))</f>
        <v/>
      </c>
      <c r="AG26" s="182" t="str">
        <f>IF(AG25="","",VLOOKUP(AG25,'【記載例】シフト記号表（勤務時間帯）'!$C$6:$K$35,9,FALSE))</f>
        <v/>
      </c>
      <c r="AH26" s="196">
        <f>IF(AH25="","",VLOOKUP(AH25,'【記載例】シフト記号表（勤務時間帯）'!$C$6:$K$35,9,FALSE))</f>
        <v>8</v>
      </c>
      <c r="AI26" s="196">
        <f>IF(AI25="","",VLOOKUP(AI25,'【記載例】シフト記号表（勤務時間帯）'!$C$6:$K$35,9,FALSE))</f>
        <v>8</v>
      </c>
      <c r="AJ26" s="196">
        <f>IF(AJ25="","",VLOOKUP(AJ25,'【記載例】シフト記号表（勤務時間帯）'!$C$6:$K$35,9,FALSE))</f>
        <v>8</v>
      </c>
      <c r="AK26" s="196">
        <f>IF(AK25="","",VLOOKUP(AK25,'【記載例】シフト記号表（勤務時間帯）'!$C$6:$K$35,9,FALSE))</f>
        <v>8</v>
      </c>
      <c r="AL26" s="196">
        <f>IF(AL25="","",VLOOKUP(AL25,'【記載例】シフト記号表（勤務時間帯）'!$C$6:$K$35,9,FALSE))</f>
        <v>8</v>
      </c>
      <c r="AM26" s="209" t="str">
        <f>IF(AM25="","",VLOOKUP(AM25,'【記載例】シフト記号表（勤務時間帯）'!$C$6:$K$35,9,FALSE))</f>
        <v/>
      </c>
      <c r="AN26" s="182" t="str">
        <f>IF(AN25="","",VLOOKUP(AN25,'【記載例】シフト記号表（勤務時間帯）'!$C$6:$K$35,9,FALSE))</f>
        <v/>
      </c>
      <c r="AO26" s="196">
        <f>IF(AO25="","",VLOOKUP(AO25,'【記載例】シフト記号表（勤務時間帯）'!$C$6:$K$35,9,FALSE))</f>
        <v>8</v>
      </c>
      <c r="AP26" s="196">
        <f>IF(AP25="","",VLOOKUP(AP25,'【記載例】シフト記号表（勤務時間帯）'!$C$6:$K$35,9,FALSE))</f>
        <v>8</v>
      </c>
      <c r="AQ26" s="196">
        <f>IF(AQ25="","",VLOOKUP(AQ25,'【記載例】シフト記号表（勤務時間帯）'!$C$6:$K$35,9,FALSE))</f>
        <v>8</v>
      </c>
      <c r="AR26" s="196">
        <f>IF(AR25="","",VLOOKUP(AR25,'【記載例】シフト記号表（勤務時間帯）'!$C$6:$K$35,9,FALSE))</f>
        <v>8</v>
      </c>
      <c r="AS26" s="196">
        <f>IF(AS25="","",VLOOKUP(AS25,'【記載例】シフト記号表（勤務時間帯）'!$C$6:$K$35,9,FALSE))</f>
        <v>8</v>
      </c>
      <c r="AT26" s="209" t="str">
        <f>IF(AT25="","",VLOOKUP(AT25,'【記載例】シフト記号表（勤務時間帯）'!$C$6:$K$35,9,FALSE))</f>
        <v/>
      </c>
      <c r="AU26" s="182" t="str">
        <f>IF(AU25="","",VLOOKUP(AU25,'【記載例】シフト記号表（勤務時間帯）'!$C$6:$K$35,9,FALSE))</f>
        <v/>
      </c>
      <c r="AV26" s="196" t="str">
        <f>IF(AV25="","",VLOOKUP(AV25,'【記載例】シフト記号表（勤務時間帯）'!$C$6:$K$35,9,FALSE))</f>
        <v/>
      </c>
      <c r="AW26" s="196" t="str">
        <f>IF(AW25="","",VLOOKUP(AW25,'【記載例】シフト記号表（勤務時間帯）'!$C$6:$K$35,9,FALSE))</f>
        <v/>
      </c>
      <c r="AX26" s="257">
        <f>IF($BB$3="４週",SUM(S26:AT26),IF($BB$3="暦月",SUM(S26:AW26),""))</f>
        <v>160</v>
      </c>
      <c r="AY26" s="270"/>
      <c r="AZ26" s="281">
        <f>IF($BB$3="４週",AX26/4,IF($BB$3="暦月",'【記載例】地密通所'!AX26/('【記載例】地密通所'!$BB$8/7),""))</f>
        <v>40</v>
      </c>
      <c r="BA26" s="290"/>
      <c r="BB26" s="301"/>
      <c r="BC26" s="316"/>
      <c r="BD26" s="316"/>
      <c r="BE26" s="316"/>
      <c r="BF26" s="330"/>
    </row>
    <row r="27" spans="2:58" ht="20.25" customHeight="1">
      <c r="B27" s="13"/>
      <c r="C27" s="32"/>
      <c r="D27" s="52"/>
      <c r="E27" s="62"/>
      <c r="F27" s="69" t="str">
        <f>C25</f>
        <v>生活相談員</v>
      </c>
      <c r="G27" s="83"/>
      <c r="H27" s="94"/>
      <c r="I27" s="103"/>
      <c r="J27" s="103"/>
      <c r="K27" s="108"/>
      <c r="L27" s="120"/>
      <c r="M27" s="130"/>
      <c r="N27" s="130"/>
      <c r="O27" s="142"/>
      <c r="P27" s="149" t="s">
        <v>73</v>
      </c>
      <c r="Q27" s="158"/>
      <c r="R27" s="166"/>
      <c r="S27" s="183" t="str">
        <f>IF(S25="","",VLOOKUP(S25,'【記載例】シフト記号表（勤務時間帯）'!$C$6:$U$35,19,FALSE))</f>
        <v/>
      </c>
      <c r="T27" s="197">
        <f>IF(T25="","",VLOOKUP(T25,'【記載例】シフト記号表（勤務時間帯）'!$C$6:$U$35,19,FALSE))</f>
        <v>7</v>
      </c>
      <c r="U27" s="197">
        <f>IF(U25="","",VLOOKUP(U25,'【記載例】シフト記号表（勤務時間帯）'!$C$6:$U$35,19,FALSE))</f>
        <v>7</v>
      </c>
      <c r="V27" s="197">
        <f>IF(V25="","",VLOOKUP(V25,'【記載例】シフト記号表（勤務時間帯）'!$C$6:$U$35,19,FALSE))</f>
        <v>7</v>
      </c>
      <c r="W27" s="197">
        <f>IF(W25="","",VLOOKUP(W25,'【記載例】シフト記号表（勤務時間帯）'!$C$6:$U$35,19,FALSE))</f>
        <v>7</v>
      </c>
      <c r="X27" s="197">
        <f>IF(X25="","",VLOOKUP(X25,'【記載例】シフト記号表（勤務時間帯）'!$C$6:$U$35,19,FALSE))</f>
        <v>7</v>
      </c>
      <c r="Y27" s="210" t="str">
        <f>IF(Y25="","",VLOOKUP(Y25,'【記載例】シフト記号表（勤務時間帯）'!$C$6:$U$35,19,FALSE))</f>
        <v/>
      </c>
      <c r="Z27" s="183" t="str">
        <f>IF(Z25="","",VLOOKUP(Z25,'【記載例】シフト記号表（勤務時間帯）'!$C$6:$U$35,19,FALSE))</f>
        <v/>
      </c>
      <c r="AA27" s="197">
        <f>IF(AA25="","",VLOOKUP(AA25,'【記載例】シフト記号表（勤務時間帯）'!$C$6:$U$35,19,FALSE))</f>
        <v>7</v>
      </c>
      <c r="AB27" s="197">
        <f>IF(AB25="","",VLOOKUP(AB25,'【記載例】シフト記号表（勤務時間帯）'!$C$6:$U$35,19,FALSE))</f>
        <v>7</v>
      </c>
      <c r="AC27" s="197">
        <f>IF(AC25="","",VLOOKUP(AC25,'【記載例】シフト記号表（勤務時間帯）'!$C$6:$U$35,19,FALSE))</f>
        <v>7</v>
      </c>
      <c r="AD27" s="197">
        <f>IF(AD25="","",VLOOKUP(AD25,'【記載例】シフト記号表（勤務時間帯）'!$C$6:$U$35,19,FALSE))</f>
        <v>7</v>
      </c>
      <c r="AE27" s="197">
        <f>IF(AE25="","",VLOOKUP(AE25,'【記載例】シフト記号表（勤務時間帯）'!$C$6:$U$35,19,FALSE))</f>
        <v>7</v>
      </c>
      <c r="AF27" s="210" t="str">
        <f>IF(AF25="","",VLOOKUP(AF25,'【記載例】シフト記号表（勤務時間帯）'!$C$6:$U$35,19,FALSE))</f>
        <v/>
      </c>
      <c r="AG27" s="183" t="str">
        <f>IF(AG25="","",VLOOKUP(AG25,'【記載例】シフト記号表（勤務時間帯）'!$C$6:$U$35,19,FALSE))</f>
        <v/>
      </c>
      <c r="AH27" s="197">
        <f>IF(AH25="","",VLOOKUP(AH25,'【記載例】シフト記号表（勤務時間帯）'!$C$6:$U$35,19,FALSE))</f>
        <v>7</v>
      </c>
      <c r="AI27" s="197">
        <f>IF(AI25="","",VLOOKUP(AI25,'【記載例】シフト記号表（勤務時間帯）'!$C$6:$U$35,19,FALSE))</f>
        <v>7</v>
      </c>
      <c r="AJ27" s="197">
        <f>IF(AJ25="","",VLOOKUP(AJ25,'【記載例】シフト記号表（勤務時間帯）'!$C$6:$U$35,19,FALSE))</f>
        <v>7</v>
      </c>
      <c r="AK27" s="197">
        <f>IF(AK25="","",VLOOKUP(AK25,'【記載例】シフト記号表（勤務時間帯）'!$C$6:$U$35,19,FALSE))</f>
        <v>7</v>
      </c>
      <c r="AL27" s="197">
        <f>IF(AL25="","",VLOOKUP(AL25,'【記載例】シフト記号表（勤務時間帯）'!$C$6:$U$35,19,FALSE))</f>
        <v>7</v>
      </c>
      <c r="AM27" s="210" t="str">
        <f>IF(AM25="","",VLOOKUP(AM25,'【記載例】シフト記号表（勤務時間帯）'!$C$6:$U$35,19,FALSE))</f>
        <v/>
      </c>
      <c r="AN27" s="183" t="str">
        <f>IF(AN25="","",VLOOKUP(AN25,'【記載例】シフト記号表（勤務時間帯）'!$C$6:$U$35,19,FALSE))</f>
        <v/>
      </c>
      <c r="AO27" s="197">
        <f>IF(AO25="","",VLOOKUP(AO25,'【記載例】シフト記号表（勤務時間帯）'!$C$6:$U$35,19,FALSE))</f>
        <v>7</v>
      </c>
      <c r="AP27" s="197">
        <f>IF(AP25="","",VLOOKUP(AP25,'【記載例】シフト記号表（勤務時間帯）'!$C$6:$U$35,19,FALSE))</f>
        <v>7</v>
      </c>
      <c r="AQ27" s="197">
        <f>IF(AQ25="","",VLOOKUP(AQ25,'【記載例】シフト記号表（勤務時間帯）'!$C$6:$U$35,19,FALSE))</f>
        <v>7</v>
      </c>
      <c r="AR27" s="197">
        <f>IF(AR25="","",VLOOKUP(AR25,'【記載例】シフト記号表（勤務時間帯）'!$C$6:$U$35,19,FALSE))</f>
        <v>7</v>
      </c>
      <c r="AS27" s="197">
        <f>IF(AS25="","",VLOOKUP(AS25,'【記載例】シフト記号表（勤務時間帯）'!$C$6:$U$35,19,FALSE))</f>
        <v>7</v>
      </c>
      <c r="AT27" s="210" t="str">
        <f>IF(AT25="","",VLOOKUP(AT25,'【記載例】シフト記号表（勤務時間帯）'!$C$6:$U$35,19,FALSE))</f>
        <v/>
      </c>
      <c r="AU27" s="183" t="str">
        <f>IF(AU25="","",VLOOKUP(AU25,'【記載例】シフト記号表（勤務時間帯）'!$C$6:$U$35,19,FALSE))</f>
        <v/>
      </c>
      <c r="AV27" s="197" t="str">
        <f>IF(AV25="","",VLOOKUP(AV25,'【記載例】シフト記号表（勤務時間帯）'!$C$6:$U$35,19,FALSE))</f>
        <v/>
      </c>
      <c r="AW27" s="197" t="str">
        <f>IF(AW25="","",VLOOKUP(AW25,'【記載例】シフト記号表（勤務時間帯）'!$C$6:$U$35,19,FALSE))</f>
        <v/>
      </c>
      <c r="AX27" s="258">
        <f>IF($BB$3="４週",SUM(S27:AT27),IF($BB$3="暦月",SUM(S27:AW27),""))</f>
        <v>140</v>
      </c>
      <c r="AY27" s="271"/>
      <c r="AZ27" s="282">
        <f>IF($BB$3="４週",AX27/4,IF($BB$3="暦月",'【記載例】地密通所'!AX27/('【記載例】地密通所'!$BB$8/7),""))</f>
        <v>35</v>
      </c>
      <c r="BA27" s="291"/>
      <c r="BB27" s="302"/>
      <c r="BC27" s="317"/>
      <c r="BD27" s="317"/>
      <c r="BE27" s="317"/>
      <c r="BF27" s="331"/>
    </row>
    <row r="28" spans="2:58" ht="20.25" customHeight="1">
      <c r="B28" s="13">
        <f>B25+1</f>
        <v>3</v>
      </c>
      <c r="C28" s="34" t="s">
        <v>77</v>
      </c>
      <c r="D28" s="54"/>
      <c r="E28" s="64"/>
      <c r="F28" s="71"/>
      <c r="G28" s="71" t="s">
        <v>12</v>
      </c>
      <c r="H28" s="95" t="s">
        <v>137</v>
      </c>
      <c r="I28" s="103"/>
      <c r="J28" s="103"/>
      <c r="K28" s="108"/>
      <c r="L28" s="119" t="s">
        <v>106</v>
      </c>
      <c r="M28" s="129"/>
      <c r="N28" s="129"/>
      <c r="O28" s="141"/>
      <c r="P28" s="150" t="s">
        <v>70</v>
      </c>
      <c r="Q28" s="159"/>
      <c r="R28" s="167"/>
      <c r="S28" s="181" t="s">
        <v>50</v>
      </c>
      <c r="T28" s="195"/>
      <c r="U28" s="195"/>
      <c r="V28" s="195"/>
      <c r="W28" s="195"/>
      <c r="X28" s="195"/>
      <c r="Y28" s="208" t="s">
        <v>50</v>
      </c>
      <c r="Z28" s="181" t="s">
        <v>50</v>
      </c>
      <c r="AA28" s="195"/>
      <c r="AB28" s="195"/>
      <c r="AC28" s="195"/>
      <c r="AD28" s="195"/>
      <c r="AE28" s="195"/>
      <c r="AF28" s="208" t="s">
        <v>50</v>
      </c>
      <c r="AG28" s="181" t="s">
        <v>50</v>
      </c>
      <c r="AH28" s="195"/>
      <c r="AI28" s="195"/>
      <c r="AJ28" s="195"/>
      <c r="AK28" s="195"/>
      <c r="AL28" s="195"/>
      <c r="AM28" s="208" t="s">
        <v>50</v>
      </c>
      <c r="AN28" s="181" t="s">
        <v>50</v>
      </c>
      <c r="AO28" s="195"/>
      <c r="AP28" s="195"/>
      <c r="AQ28" s="195"/>
      <c r="AR28" s="195"/>
      <c r="AS28" s="195"/>
      <c r="AT28" s="208" t="s">
        <v>50</v>
      </c>
      <c r="AU28" s="181"/>
      <c r="AV28" s="195"/>
      <c r="AW28" s="195"/>
      <c r="AX28" s="259"/>
      <c r="AY28" s="272"/>
      <c r="AZ28" s="283"/>
      <c r="BA28" s="292"/>
      <c r="BB28" s="303" t="s">
        <v>65</v>
      </c>
      <c r="BC28" s="318"/>
      <c r="BD28" s="318"/>
      <c r="BE28" s="318"/>
      <c r="BF28" s="332"/>
    </row>
    <row r="29" spans="2:58" ht="20.25" customHeight="1">
      <c r="B29" s="13"/>
      <c r="C29" s="35"/>
      <c r="D29" s="55"/>
      <c r="E29" s="65"/>
      <c r="F29" s="69"/>
      <c r="G29" s="82"/>
      <c r="H29" s="94"/>
      <c r="I29" s="103"/>
      <c r="J29" s="103"/>
      <c r="K29" s="108"/>
      <c r="L29" s="118"/>
      <c r="M29" s="128"/>
      <c r="N29" s="128"/>
      <c r="O29" s="140"/>
      <c r="P29" s="148" t="s">
        <v>27</v>
      </c>
      <c r="Q29" s="157"/>
      <c r="R29" s="165"/>
      <c r="S29" s="182">
        <f>IF(S28="","",VLOOKUP(S28,'【記載例】シフト記号表（勤務時間帯）'!$C$6:$K$35,9,FALSE))</f>
        <v>8</v>
      </c>
      <c r="T29" s="196" t="str">
        <f>IF(T28="","",VLOOKUP(T28,'【記載例】シフト記号表（勤務時間帯）'!$C$6:$K$35,9,FALSE))</f>
        <v/>
      </c>
      <c r="U29" s="196" t="str">
        <f>IF(U28="","",VLOOKUP(U28,'【記載例】シフト記号表（勤務時間帯）'!$C$6:$K$35,9,FALSE))</f>
        <v/>
      </c>
      <c r="V29" s="196" t="str">
        <f>IF(V28="","",VLOOKUP(V28,'【記載例】シフト記号表（勤務時間帯）'!$C$6:$K$35,9,FALSE))</f>
        <v/>
      </c>
      <c r="W29" s="196" t="str">
        <f>IF(W28="","",VLOOKUP(W28,'【記載例】シフト記号表（勤務時間帯）'!$C$6:$K$35,9,FALSE))</f>
        <v/>
      </c>
      <c r="X29" s="196" t="str">
        <f>IF(X28="","",VLOOKUP(X28,'【記載例】シフト記号表（勤務時間帯）'!$C$6:$K$35,9,FALSE))</f>
        <v/>
      </c>
      <c r="Y29" s="209">
        <f>IF(Y28="","",VLOOKUP(Y28,'【記載例】シフト記号表（勤務時間帯）'!$C$6:$K$35,9,FALSE))</f>
        <v>8</v>
      </c>
      <c r="Z29" s="182">
        <f>IF(Z28="","",VLOOKUP(Z28,'【記載例】シフト記号表（勤務時間帯）'!$C$6:$K$35,9,FALSE))</f>
        <v>8</v>
      </c>
      <c r="AA29" s="196" t="str">
        <f>IF(AA28="","",VLOOKUP(AA28,'【記載例】シフト記号表（勤務時間帯）'!$C$6:$K$35,9,FALSE))</f>
        <v/>
      </c>
      <c r="AB29" s="196" t="str">
        <f>IF(AB28="","",VLOOKUP(AB28,'【記載例】シフト記号表（勤務時間帯）'!$C$6:$K$35,9,FALSE))</f>
        <v/>
      </c>
      <c r="AC29" s="196" t="str">
        <f>IF(AC28="","",VLOOKUP(AC28,'【記載例】シフト記号表（勤務時間帯）'!$C$6:$K$35,9,FALSE))</f>
        <v/>
      </c>
      <c r="AD29" s="196" t="str">
        <f>IF(AD28="","",VLOOKUP(AD28,'【記載例】シフト記号表（勤務時間帯）'!$C$6:$K$35,9,FALSE))</f>
        <v/>
      </c>
      <c r="AE29" s="196" t="str">
        <f>IF(AE28="","",VLOOKUP(AE28,'【記載例】シフト記号表（勤務時間帯）'!$C$6:$K$35,9,FALSE))</f>
        <v/>
      </c>
      <c r="AF29" s="209">
        <f>IF(AF28="","",VLOOKUP(AF28,'【記載例】シフト記号表（勤務時間帯）'!$C$6:$K$35,9,FALSE))</f>
        <v>8</v>
      </c>
      <c r="AG29" s="182">
        <f>IF(AG28="","",VLOOKUP(AG28,'【記載例】シフト記号表（勤務時間帯）'!$C$6:$K$35,9,FALSE))</f>
        <v>8</v>
      </c>
      <c r="AH29" s="196" t="str">
        <f>IF(AH28="","",VLOOKUP(AH28,'【記載例】シフト記号表（勤務時間帯）'!$C$6:$K$35,9,FALSE))</f>
        <v/>
      </c>
      <c r="AI29" s="196" t="str">
        <f>IF(AI28="","",VLOOKUP(AI28,'【記載例】シフト記号表（勤務時間帯）'!$C$6:$K$35,9,FALSE))</f>
        <v/>
      </c>
      <c r="AJ29" s="196" t="str">
        <f>IF(AJ28="","",VLOOKUP(AJ28,'【記載例】シフト記号表（勤務時間帯）'!$C$6:$K$35,9,FALSE))</f>
        <v/>
      </c>
      <c r="AK29" s="196" t="str">
        <f>IF(AK28="","",VLOOKUP(AK28,'【記載例】シフト記号表（勤務時間帯）'!$C$6:$K$35,9,FALSE))</f>
        <v/>
      </c>
      <c r="AL29" s="196" t="str">
        <f>IF(AL28="","",VLOOKUP(AL28,'【記載例】シフト記号表（勤務時間帯）'!$C$6:$K$35,9,FALSE))</f>
        <v/>
      </c>
      <c r="AM29" s="209">
        <f>IF(AM28="","",VLOOKUP(AM28,'【記載例】シフト記号表（勤務時間帯）'!$C$6:$K$35,9,FALSE))</f>
        <v>8</v>
      </c>
      <c r="AN29" s="182">
        <f>IF(AN28="","",VLOOKUP(AN28,'【記載例】シフト記号表（勤務時間帯）'!$C$6:$K$35,9,FALSE))</f>
        <v>8</v>
      </c>
      <c r="AO29" s="196" t="str">
        <f>IF(AO28="","",VLOOKUP(AO28,'【記載例】シフト記号表（勤務時間帯）'!$C$6:$K$35,9,FALSE))</f>
        <v/>
      </c>
      <c r="AP29" s="196" t="str">
        <f>IF(AP28="","",VLOOKUP(AP28,'【記載例】シフト記号表（勤務時間帯）'!$C$6:$K$35,9,FALSE))</f>
        <v/>
      </c>
      <c r="AQ29" s="196" t="str">
        <f>IF(AQ28="","",VLOOKUP(AQ28,'【記載例】シフト記号表（勤務時間帯）'!$C$6:$K$35,9,FALSE))</f>
        <v/>
      </c>
      <c r="AR29" s="196" t="str">
        <f>IF(AR28="","",VLOOKUP(AR28,'【記載例】シフト記号表（勤務時間帯）'!$C$6:$K$35,9,FALSE))</f>
        <v/>
      </c>
      <c r="AS29" s="196" t="str">
        <f>IF(AS28="","",VLOOKUP(AS28,'【記載例】シフト記号表（勤務時間帯）'!$C$6:$K$35,9,FALSE))</f>
        <v/>
      </c>
      <c r="AT29" s="209">
        <f>IF(AT28="","",VLOOKUP(AT28,'【記載例】シフト記号表（勤務時間帯）'!$C$6:$K$35,9,FALSE))</f>
        <v>8</v>
      </c>
      <c r="AU29" s="182" t="str">
        <f>IF(AU28="","",VLOOKUP(AU28,'【記載例】シフト記号表（勤務時間帯）'!$C$6:$K$35,9,FALSE))</f>
        <v/>
      </c>
      <c r="AV29" s="196" t="str">
        <f>IF(AV28="","",VLOOKUP(AV28,'【記載例】シフト記号表（勤務時間帯）'!$C$6:$K$35,9,FALSE))</f>
        <v/>
      </c>
      <c r="AW29" s="196" t="str">
        <f>IF(AW28="","",VLOOKUP(AW28,'【記載例】シフト記号表（勤務時間帯）'!$C$6:$K$35,9,FALSE))</f>
        <v/>
      </c>
      <c r="AX29" s="257">
        <f>IF($BB$3="４週",SUM(S29:AT29),IF($BB$3="暦月",SUM(S29:AW29),""))</f>
        <v>64</v>
      </c>
      <c r="AY29" s="270"/>
      <c r="AZ29" s="281">
        <f>IF($BB$3="４週",AX29/4,IF($BB$3="暦月",'【記載例】地密通所'!AX29/('【記載例】地密通所'!$BB$8/7),""))</f>
        <v>16</v>
      </c>
      <c r="BA29" s="290"/>
      <c r="BB29" s="301"/>
      <c r="BC29" s="316"/>
      <c r="BD29" s="316"/>
      <c r="BE29" s="316"/>
      <c r="BF29" s="330"/>
    </row>
    <row r="30" spans="2:58" ht="20.25" customHeight="1">
      <c r="B30" s="13"/>
      <c r="C30" s="36"/>
      <c r="D30" s="56"/>
      <c r="E30" s="66"/>
      <c r="F30" s="69" t="str">
        <f>C28</f>
        <v>生活相談員</v>
      </c>
      <c r="G30" s="83"/>
      <c r="H30" s="94"/>
      <c r="I30" s="103"/>
      <c r="J30" s="103"/>
      <c r="K30" s="108"/>
      <c r="L30" s="120"/>
      <c r="M30" s="130"/>
      <c r="N30" s="130"/>
      <c r="O30" s="142"/>
      <c r="P30" s="149" t="s">
        <v>73</v>
      </c>
      <c r="Q30" s="158"/>
      <c r="R30" s="166"/>
      <c r="S30" s="183">
        <f>IF(S28="","",VLOOKUP(S28,'【記載例】シフト記号表（勤務時間帯）'!$C$6:$U$35,19,FALSE))</f>
        <v>7</v>
      </c>
      <c r="T30" s="197" t="str">
        <f>IF(T28="","",VLOOKUP(T28,'【記載例】シフト記号表（勤務時間帯）'!$C$6:$U$35,19,FALSE))</f>
        <v/>
      </c>
      <c r="U30" s="197" t="str">
        <f>IF(U28="","",VLOOKUP(U28,'【記載例】シフト記号表（勤務時間帯）'!$C$6:$U$35,19,FALSE))</f>
        <v/>
      </c>
      <c r="V30" s="197" t="str">
        <f>IF(V28="","",VLOOKUP(V28,'【記載例】シフト記号表（勤務時間帯）'!$C$6:$U$35,19,FALSE))</f>
        <v/>
      </c>
      <c r="W30" s="197" t="str">
        <f>IF(W28="","",VLOOKUP(W28,'【記載例】シフト記号表（勤務時間帯）'!$C$6:$U$35,19,FALSE))</f>
        <v/>
      </c>
      <c r="X30" s="197" t="str">
        <f>IF(X28="","",VLOOKUP(X28,'【記載例】シフト記号表（勤務時間帯）'!$C$6:$U$35,19,FALSE))</f>
        <v/>
      </c>
      <c r="Y30" s="210">
        <f>IF(Y28="","",VLOOKUP(Y28,'【記載例】シフト記号表（勤務時間帯）'!$C$6:$U$35,19,FALSE))</f>
        <v>7</v>
      </c>
      <c r="Z30" s="183">
        <f>IF(Z28="","",VLOOKUP(Z28,'【記載例】シフト記号表（勤務時間帯）'!$C$6:$U$35,19,FALSE))</f>
        <v>7</v>
      </c>
      <c r="AA30" s="197" t="str">
        <f>IF(AA28="","",VLOOKUP(AA28,'【記載例】シフト記号表（勤務時間帯）'!$C$6:$U$35,19,FALSE))</f>
        <v/>
      </c>
      <c r="AB30" s="197" t="str">
        <f>IF(AB28="","",VLOOKUP(AB28,'【記載例】シフト記号表（勤務時間帯）'!$C$6:$U$35,19,FALSE))</f>
        <v/>
      </c>
      <c r="AC30" s="197" t="str">
        <f>IF(AC28="","",VLOOKUP(AC28,'【記載例】シフト記号表（勤務時間帯）'!$C$6:$U$35,19,FALSE))</f>
        <v/>
      </c>
      <c r="AD30" s="197" t="str">
        <f>IF(AD28="","",VLOOKUP(AD28,'【記載例】シフト記号表（勤務時間帯）'!$C$6:$U$35,19,FALSE))</f>
        <v/>
      </c>
      <c r="AE30" s="197" t="str">
        <f>IF(AE28="","",VLOOKUP(AE28,'【記載例】シフト記号表（勤務時間帯）'!$C$6:$U$35,19,FALSE))</f>
        <v/>
      </c>
      <c r="AF30" s="210">
        <f>IF(AF28="","",VLOOKUP(AF28,'【記載例】シフト記号表（勤務時間帯）'!$C$6:$U$35,19,FALSE))</f>
        <v>7</v>
      </c>
      <c r="AG30" s="183">
        <f>IF(AG28="","",VLOOKUP(AG28,'【記載例】シフト記号表（勤務時間帯）'!$C$6:$U$35,19,FALSE))</f>
        <v>7</v>
      </c>
      <c r="AH30" s="197" t="str">
        <f>IF(AH28="","",VLOOKUP(AH28,'【記載例】シフト記号表（勤務時間帯）'!$C$6:$U$35,19,FALSE))</f>
        <v/>
      </c>
      <c r="AI30" s="197" t="str">
        <f>IF(AI28="","",VLOOKUP(AI28,'【記載例】シフト記号表（勤務時間帯）'!$C$6:$U$35,19,FALSE))</f>
        <v/>
      </c>
      <c r="AJ30" s="197" t="str">
        <f>IF(AJ28="","",VLOOKUP(AJ28,'【記載例】シフト記号表（勤務時間帯）'!$C$6:$U$35,19,FALSE))</f>
        <v/>
      </c>
      <c r="AK30" s="197" t="str">
        <f>IF(AK28="","",VLOOKUP(AK28,'【記載例】シフト記号表（勤務時間帯）'!$C$6:$U$35,19,FALSE))</f>
        <v/>
      </c>
      <c r="AL30" s="197" t="str">
        <f>IF(AL28="","",VLOOKUP(AL28,'【記載例】シフト記号表（勤務時間帯）'!$C$6:$U$35,19,FALSE))</f>
        <v/>
      </c>
      <c r="AM30" s="210">
        <f>IF(AM28="","",VLOOKUP(AM28,'【記載例】シフト記号表（勤務時間帯）'!$C$6:$U$35,19,FALSE))</f>
        <v>7</v>
      </c>
      <c r="AN30" s="183">
        <f>IF(AN28="","",VLOOKUP(AN28,'【記載例】シフト記号表（勤務時間帯）'!$C$6:$U$35,19,FALSE))</f>
        <v>7</v>
      </c>
      <c r="AO30" s="197" t="str">
        <f>IF(AO28="","",VLOOKUP(AO28,'【記載例】シフト記号表（勤務時間帯）'!$C$6:$U$35,19,FALSE))</f>
        <v/>
      </c>
      <c r="AP30" s="197" t="str">
        <f>IF(AP28="","",VLOOKUP(AP28,'【記載例】シフト記号表（勤務時間帯）'!$C$6:$U$35,19,FALSE))</f>
        <v/>
      </c>
      <c r="AQ30" s="197" t="str">
        <f>IF(AQ28="","",VLOOKUP(AQ28,'【記載例】シフト記号表（勤務時間帯）'!$C$6:$U$35,19,FALSE))</f>
        <v/>
      </c>
      <c r="AR30" s="197" t="str">
        <f>IF(AR28="","",VLOOKUP(AR28,'【記載例】シフト記号表（勤務時間帯）'!$C$6:$U$35,19,FALSE))</f>
        <v/>
      </c>
      <c r="AS30" s="197" t="str">
        <f>IF(AS28="","",VLOOKUP(AS28,'【記載例】シフト記号表（勤務時間帯）'!$C$6:$U$35,19,FALSE))</f>
        <v/>
      </c>
      <c r="AT30" s="210">
        <f>IF(AT28="","",VLOOKUP(AT28,'【記載例】シフト記号表（勤務時間帯）'!$C$6:$U$35,19,FALSE))</f>
        <v>7</v>
      </c>
      <c r="AU30" s="183" t="str">
        <f>IF(AU28="","",VLOOKUP(AU28,'【記載例】シフト記号表（勤務時間帯）'!$C$6:$U$35,19,FALSE))</f>
        <v/>
      </c>
      <c r="AV30" s="197" t="str">
        <f>IF(AV28="","",VLOOKUP(AV28,'【記載例】シフト記号表（勤務時間帯）'!$C$6:$U$35,19,FALSE))</f>
        <v/>
      </c>
      <c r="AW30" s="197" t="str">
        <f>IF(AW28="","",VLOOKUP(AW28,'【記載例】シフト記号表（勤務時間帯）'!$C$6:$U$35,19,FALSE))</f>
        <v/>
      </c>
      <c r="AX30" s="258">
        <f>IF($BB$3="４週",SUM(S30:AT30),IF($BB$3="暦月",SUM(S30:AW30),""))</f>
        <v>56</v>
      </c>
      <c r="AY30" s="271"/>
      <c r="AZ30" s="282">
        <f>IF($BB$3="４週",AX30/4,IF($BB$3="暦月",'【記載例】地密通所'!AX30/('【記載例】地密通所'!$BB$8/7),""))</f>
        <v>14</v>
      </c>
      <c r="BA30" s="291"/>
      <c r="BB30" s="302"/>
      <c r="BC30" s="317"/>
      <c r="BD30" s="317"/>
      <c r="BE30" s="317"/>
      <c r="BF30" s="331"/>
    </row>
    <row r="31" spans="2:58" ht="20.25" customHeight="1">
      <c r="B31" s="13">
        <f>B28+1</f>
        <v>4</v>
      </c>
      <c r="C31" s="34" t="s">
        <v>16</v>
      </c>
      <c r="D31" s="54"/>
      <c r="E31" s="64"/>
      <c r="F31" s="71"/>
      <c r="G31" s="71" t="s">
        <v>12</v>
      </c>
      <c r="H31" s="95" t="s">
        <v>22</v>
      </c>
      <c r="I31" s="103"/>
      <c r="J31" s="103"/>
      <c r="K31" s="108"/>
      <c r="L31" s="119" t="s">
        <v>72</v>
      </c>
      <c r="M31" s="129"/>
      <c r="N31" s="129"/>
      <c r="O31" s="141"/>
      <c r="P31" s="150" t="s">
        <v>70</v>
      </c>
      <c r="Q31" s="159"/>
      <c r="R31" s="167"/>
      <c r="S31" s="181" t="s">
        <v>100</v>
      </c>
      <c r="T31" s="195"/>
      <c r="U31" s="195" t="s">
        <v>100</v>
      </c>
      <c r="V31" s="195" t="s">
        <v>100</v>
      </c>
      <c r="W31" s="195"/>
      <c r="X31" s="195" t="s">
        <v>100</v>
      </c>
      <c r="Y31" s="208"/>
      <c r="Z31" s="181" t="s">
        <v>100</v>
      </c>
      <c r="AA31" s="195"/>
      <c r="AB31" s="195" t="s">
        <v>100</v>
      </c>
      <c r="AC31" s="195" t="s">
        <v>100</v>
      </c>
      <c r="AD31" s="195"/>
      <c r="AE31" s="195" t="s">
        <v>100</v>
      </c>
      <c r="AF31" s="208"/>
      <c r="AG31" s="181" t="s">
        <v>100</v>
      </c>
      <c r="AH31" s="195"/>
      <c r="AI31" s="195" t="s">
        <v>100</v>
      </c>
      <c r="AJ31" s="195" t="s">
        <v>100</v>
      </c>
      <c r="AK31" s="195"/>
      <c r="AL31" s="195" t="s">
        <v>100</v>
      </c>
      <c r="AM31" s="208"/>
      <c r="AN31" s="181" t="s">
        <v>100</v>
      </c>
      <c r="AO31" s="195"/>
      <c r="AP31" s="195" t="s">
        <v>100</v>
      </c>
      <c r="AQ31" s="195" t="s">
        <v>100</v>
      </c>
      <c r="AR31" s="195"/>
      <c r="AS31" s="195" t="s">
        <v>100</v>
      </c>
      <c r="AT31" s="208"/>
      <c r="AU31" s="181"/>
      <c r="AV31" s="195"/>
      <c r="AW31" s="195"/>
      <c r="AX31" s="259"/>
      <c r="AY31" s="272"/>
      <c r="AZ31" s="283"/>
      <c r="BA31" s="292"/>
      <c r="BB31" s="303" t="s">
        <v>98</v>
      </c>
      <c r="BC31" s="318"/>
      <c r="BD31" s="318"/>
      <c r="BE31" s="318"/>
      <c r="BF31" s="332"/>
    </row>
    <row r="32" spans="2:58" ht="20.25" customHeight="1">
      <c r="B32" s="13"/>
      <c r="C32" s="35"/>
      <c r="D32" s="55"/>
      <c r="E32" s="65"/>
      <c r="F32" s="69"/>
      <c r="G32" s="82"/>
      <c r="H32" s="94"/>
      <c r="I32" s="103"/>
      <c r="J32" s="103"/>
      <c r="K32" s="108"/>
      <c r="L32" s="118"/>
      <c r="M32" s="128"/>
      <c r="N32" s="128"/>
      <c r="O32" s="140"/>
      <c r="P32" s="148" t="s">
        <v>27</v>
      </c>
      <c r="Q32" s="157"/>
      <c r="R32" s="165"/>
      <c r="S32" s="182">
        <f>IF(S31="","",VLOOKUP(S31,'【記載例】シフト記号表（勤務時間帯）'!$C$6:$K$35,9,FALSE))</f>
        <v>4</v>
      </c>
      <c r="T32" s="196" t="str">
        <f>IF(T31="","",VLOOKUP(T31,'【記載例】シフト記号表（勤務時間帯）'!$C$6:$K$35,9,FALSE))</f>
        <v/>
      </c>
      <c r="U32" s="196">
        <f>IF(U31="","",VLOOKUP(U31,'【記載例】シフト記号表（勤務時間帯）'!$C$6:$K$35,9,FALSE))</f>
        <v>4</v>
      </c>
      <c r="V32" s="196">
        <f>IF(V31="","",VLOOKUP(V31,'【記載例】シフト記号表（勤務時間帯）'!$C$6:$K$35,9,FALSE))</f>
        <v>4</v>
      </c>
      <c r="W32" s="196" t="str">
        <f>IF(W31="","",VLOOKUP(W31,'【記載例】シフト記号表（勤務時間帯）'!$C$6:$K$35,9,FALSE))</f>
        <v/>
      </c>
      <c r="X32" s="196">
        <f>IF(X31="","",VLOOKUP(X31,'【記載例】シフト記号表（勤務時間帯）'!$C$6:$K$35,9,FALSE))</f>
        <v>4</v>
      </c>
      <c r="Y32" s="209" t="str">
        <f>IF(Y31="","",VLOOKUP(Y31,'【記載例】シフト記号表（勤務時間帯）'!$C$6:$K$35,9,FALSE))</f>
        <v/>
      </c>
      <c r="Z32" s="182">
        <f>IF(Z31="","",VLOOKUP(Z31,'【記載例】シフト記号表（勤務時間帯）'!$C$6:$K$35,9,FALSE))</f>
        <v>4</v>
      </c>
      <c r="AA32" s="196" t="str">
        <f>IF(AA31="","",VLOOKUP(AA31,'【記載例】シフト記号表（勤務時間帯）'!$C$6:$K$35,9,FALSE))</f>
        <v/>
      </c>
      <c r="AB32" s="196">
        <f>IF(AB31="","",VLOOKUP(AB31,'【記載例】シフト記号表（勤務時間帯）'!$C$6:$K$35,9,FALSE))</f>
        <v>4</v>
      </c>
      <c r="AC32" s="196">
        <f>IF(AC31="","",VLOOKUP(AC31,'【記載例】シフト記号表（勤務時間帯）'!$C$6:$K$35,9,FALSE))</f>
        <v>4</v>
      </c>
      <c r="AD32" s="196" t="str">
        <f>IF(AD31="","",VLOOKUP(AD31,'【記載例】シフト記号表（勤務時間帯）'!$C$6:$K$35,9,FALSE))</f>
        <v/>
      </c>
      <c r="AE32" s="196">
        <f>IF(AE31="","",VLOOKUP(AE31,'【記載例】シフト記号表（勤務時間帯）'!$C$6:$K$35,9,FALSE))</f>
        <v>4</v>
      </c>
      <c r="AF32" s="209" t="str">
        <f>IF(AF31="","",VLOOKUP(AF31,'【記載例】シフト記号表（勤務時間帯）'!$C$6:$K$35,9,FALSE))</f>
        <v/>
      </c>
      <c r="AG32" s="182">
        <f>IF(AG31="","",VLOOKUP(AG31,'【記載例】シフト記号表（勤務時間帯）'!$C$6:$K$35,9,FALSE))</f>
        <v>4</v>
      </c>
      <c r="AH32" s="196" t="str">
        <f>IF(AH31="","",VLOOKUP(AH31,'【記載例】シフト記号表（勤務時間帯）'!$C$6:$K$35,9,FALSE))</f>
        <v/>
      </c>
      <c r="AI32" s="196">
        <f>IF(AI31="","",VLOOKUP(AI31,'【記載例】シフト記号表（勤務時間帯）'!$C$6:$K$35,9,FALSE))</f>
        <v>4</v>
      </c>
      <c r="AJ32" s="196">
        <f>IF(AJ31="","",VLOOKUP(AJ31,'【記載例】シフト記号表（勤務時間帯）'!$C$6:$K$35,9,FALSE))</f>
        <v>4</v>
      </c>
      <c r="AK32" s="196" t="str">
        <f>IF(AK31="","",VLOOKUP(AK31,'【記載例】シフト記号表（勤務時間帯）'!$C$6:$K$35,9,FALSE))</f>
        <v/>
      </c>
      <c r="AL32" s="196">
        <f>IF(AL31="","",VLOOKUP(AL31,'【記載例】シフト記号表（勤務時間帯）'!$C$6:$K$35,9,FALSE))</f>
        <v>4</v>
      </c>
      <c r="AM32" s="209" t="str">
        <f>IF(AM31="","",VLOOKUP(AM31,'【記載例】シフト記号表（勤務時間帯）'!$C$6:$K$35,9,FALSE))</f>
        <v/>
      </c>
      <c r="AN32" s="182">
        <f>IF(AN31="","",VLOOKUP(AN31,'【記載例】シフト記号表（勤務時間帯）'!$C$6:$K$35,9,FALSE))</f>
        <v>4</v>
      </c>
      <c r="AO32" s="196" t="str">
        <f>IF(AO31="","",VLOOKUP(AO31,'【記載例】シフト記号表（勤務時間帯）'!$C$6:$K$35,9,FALSE))</f>
        <v/>
      </c>
      <c r="AP32" s="196">
        <f>IF(AP31="","",VLOOKUP(AP31,'【記載例】シフト記号表（勤務時間帯）'!$C$6:$K$35,9,FALSE))</f>
        <v>4</v>
      </c>
      <c r="AQ32" s="196">
        <f>IF(AQ31="","",VLOOKUP(AQ31,'【記載例】シフト記号表（勤務時間帯）'!$C$6:$K$35,9,FALSE))</f>
        <v>4</v>
      </c>
      <c r="AR32" s="196" t="str">
        <f>IF(AR31="","",VLOOKUP(AR31,'【記載例】シフト記号表（勤務時間帯）'!$C$6:$K$35,9,FALSE))</f>
        <v/>
      </c>
      <c r="AS32" s="196">
        <f>IF(AS31="","",VLOOKUP(AS31,'【記載例】シフト記号表（勤務時間帯）'!$C$6:$K$35,9,FALSE))</f>
        <v>4</v>
      </c>
      <c r="AT32" s="209" t="str">
        <f>IF(AT31="","",VLOOKUP(AT31,'【記載例】シフト記号表（勤務時間帯）'!$C$6:$K$35,9,FALSE))</f>
        <v/>
      </c>
      <c r="AU32" s="182" t="str">
        <f>IF(AU31="","",VLOOKUP(AU31,'【記載例】シフト記号表（勤務時間帯）'!$C$6:$K$35,9,FALSE))</f>
        <v/>
      </c>
      <c r="AV32" s="196" t="str">
        <f>IF(AV31="","",VLOOKUP(AV31,'【記載例】シフト記号表（勤務時間帯）'!$C$6:$K$35,9,FALSE))</f>
        <v/>
      </c>
      <c r="AW32" s="196" t="str">
        <f>IF(AW31="","",VLOOKUP(AW31,'【記載例】シフト記号表（勤務時間帯）'!$C$6:$K$35,9,FALSE))</f>
        <v/>
      </c>
      <c r="AX32" s="257">
        <f>IF($BB$3="４週",SUM(S32:AT32),IF($BB$3="暦月",SUM(S32:AW32),""))</f>
        <v>64</v>
      </c>
      <c r="AY32" s="270"/>
      <c r="AZ32" s="281">
        <f>IF($BB$3="４週",AX32/4,IF($BB$3="暦月",'【記載例】地密通所'!AX32/('【記載例】地密通所'!$BB$8/7),""))</f>
        <v>16</v>
      </c>
      <c r="BA32" s="290"/>
      <c r="BB32" s="301"/>
      <c r="BC32" s="316"/>
      <c r="BD32" s="316"/>
      <c r="BE32" s="316"/>
      <c r="BF32" s="330"/>
    </row>
    <row r="33" spans="2:58" ht="20.25" customHeight="1">
      <c r="B33" s="13"/>
      <c r="C33" s="36"/>
      <c r="D33" s="56"/>
      <c r="E33" s="66"/>
      <c r="F33" s="69" t="str">
        <f>C31</f>
        <v>看護職員</v>
      </c>
      <c r="G33" s="83"/>
      <c r="H33" s="94"/>
      <c r="I33" s="103"/>
      <c r="J33" s="103"/>
      <c r="K33" s="108"/>
      <c r="L33" s="120"/>
      <c r="M33" s="130"/>
      <c r="N33" s="130"/>
      <c r="O33" s="142"/>
      <c r="P33" s="149" t="s">
        <v>73</v>
      </c>
      <c r="Q33" s="158"/>
      <c r="R33" s="166"/>
      <c r="S33" s="183">
        <f>IF(S31="","",VLOOKUP(S31,'【記載例】シフト記号表（勤務時間帯）'!$C$6:$U$35,19,FALSE))</f>
        <v>4</v>
      </c>
      <c r="T33" s="197" t="str">
        <f>IF(T31="","",VLOOKUP(T31,'【記載例】シフト記号表（勤務時間帯）'!$C$6:$U$35,19,FALSE))</f>
        <v/>
      </c>
      <c r="U33" s="197">
        <f>IF(U31="","",VLOOKUP(U31,'【記載例】シフト記号表（勤務時間帯）'!$C$6:$U$35,19,FALSE))</f>
        <v>4</v>
      </c>
      <c r="V33" s="197">
        <f>IF(V31="","",VLOOKUP(V31,'【記載例】シフト記号表（勤務時間帯）'!$C$6:$U$35,19,FALSE))</f>
        <v>4</v>
      </c>
      <c r="W33" s="197" t="str">
        <f>IF(W31="","",VLOOKUP(W31,'【記載例】シフト記号表（勤務時間帯）'!$C$6:$U$35,19,FALSE))</f>
        <v/>
      </c>
      <c r="X33" s="197">
        <f>IF(X31="","",VLOOKUP(X31,'【記載例】シフト記号表（勤務時間帯）'!$C$6:$U$35,19,FALSE))</f>
        <v>4</v>
      </c>
      <c r="Y33" s="210" t="str">
        <f>IF(Y31="","",VLOOKUP(Y31,'【記載例】シフト記号表（勤務時間帯）'!$C$6:$U$35,19,FALSE))</f>
        <v/>
      </c>
      <c r="Z33" s="183">
        <f>IF(Z31="","",VLOOKUP(Z31,'【記載例】シフト記号表（勤務時間帯）'!$C$6:$U$35,19,FALSE))</f>
        <v>4</v>
      </c>
      <c r="AA33" s="197" t="str">
        <f>IF(AA31="","",VLOOKUP(AA31,'【記載例】シフト記号表（勤務時間帯）'!$C$6:$U$35,19,FALSE))</f>
        <v/>
      </c>
      <c r="AB33" s="197">
        <f>IF(AB31="","",VLOOKUP(AB31,'【記載例】シフト記号表（勤務時間帯）'!$C$6:$U$35,19,FALSE))</f>
        <v>4</v>
      </c>
      <c r="AC33" s="197">
        <f>IF(AC31="","",VLOOKUP(AC31,'【記載例】シフト記号表（勤務時間帯）'!$C$6:$U$35,19,FALSE))</f>
        <v>4</v>
      </c>
      <c r="AD33" s="197" t="str">
        <f>IF(AD31="","",VLOOKUP(AD31,'【記載例】シフト記号表（勤務時間帯）'!$C$6:$U$35,19,FALSE))</f>
        <v/>
      </c>
      <c r="AE33" s="197">
        <f>IF(AE31="","",VLOOKUP(AE31,'【記載例】シフト記号表（勤務時間帯）'!$C$6:$U$35,19,FALSE))</f>
        <v>4</v>
      </c>
      <c r="AF33" s="210" t="str">
        <f>IF(AF31="","",VLOOKUP(AF31,'【記載例】シフト記号表（勤務時間帯）'!$C$6:$U$35,19,FALSE))</f>
        <v/>
      </c>
      <c r="AG33" s="183">
        <f>IF(AG31="","",VLOOKUP(AG31,'【記載例】シフト記号表（勤務時間帯）'!$C$6:$U$35,19,FALSE))</f>
        <v>4</v>
      </c>
      <c r="AH33" s="197" t="str">
        <f>IF(AH31="","",VLOOKUP(AH31,'【記載例】シフト記号表（勤務時間帯）'!$C$6:$U$35,19,FALSE))</f>
        <v/>
      </c>
      <c r="AI33" s="197">
        <f>IF(AI31="","",VLOOKUP(AI31,'【記載例】シフト記号表（勤務時間帯）'!$C$6:$U$35,19,FALSE))</f>
        <v>4</v>
      </c>
      <c r="AJ33" s="197">
        <f>IF(AJ31="","",VLOOKUP(AJ31,'【記載例】シフト記号表（勤務時間帯）'!$C$6:$U$35,19,FALSE))</f>
        <v>4</v>
      </c>
      <c r="AK33" s="197" t="str">
        <f>IF(AK31="","",VLOOKUP(AK31,'【記載例】シフト記号表（勤務時間帯）'!$C$6:$U$35,19,FALSE))</f>
        <v/>
      </c>
      <c r="AL33" s="197">
        <f>IF(AL31="","",VLOOKUP(AL31,'【記載例】シフト記号表（勤務時間帯）'!$C$6:$U$35,19,FALSE))</f>
        <v>4</v>
      </c>
      <c r="AM33" s="210" t="str">
        <f>IF(AM31="","",VLOOKUP(AM31,'【記載例】シフト記号表（勤務時間帯）'!$C$6:$U$35,19,FALSE))</f>
        <v/>
      </c>
      <c r="AN33" s="183">
        <f>IF(AN31="","",VLOOKUP(AN31,'【記載例】シフト記号表（勤務時間帯）'!$C$6:$U$35,19,FALSE))</f>
        <v>4</v>
      </c>
      <c r="AO33" s="197" t="str">
        <f>IF(AO31="","",VLOOKUP(AO31,'【記載例】シフト記号表（勤務時間帯）'!$C$6:$U$35,19,FALSE))</f>
        <v/>
      </c>
      <c r="AP33" s="197">
        <f>IF(AP31="","",VLOOKUP(AP31,'【記載例】シフト記号表（勤務時間帯）'!$C$6:$U$35,19,FALSE))</f>
        <v>4</v>
      </c>
      <c r="AQ33" s="197">
        <f>IF(AQ31="","",VLOOKUP(AQ31,'【記載例】シフト記号表（勤務時間帯）'!$C$6:$U$35,19,FALSE))</f>
        <v>4</v>
      </c>
      <c r="AR33" s="197" t="str">
        <f>IF(AR31="","",VLOOKUP(AR31,'【記載例】シフト記号表（勤務時間帯）'!$C$6:$U$35,19,FALSE))</f>
        <v/>
      </c>
      <c r="AS33" s="197">
        <f>IF(AS31="","",VLOOKUP(AS31,'【記載例】シフト記号表（勤務時間帯）'!$C$6:$U$35,19,FALSE))</f>
        <v>4</v>
      </c>
      <c r="AT33" s="210" t="str">
        <f>IF(AT31="","",VLOOKUP(AT31,'【記載例】シフト記号表（勤務時間帯）'!$C$6:$U$35,19,FALSE))</f>
        <v/>
      </c>
      <c r="AU33" s="183" t="str">
        <f>IF(AU31="","",VLOOKUP(AU31,'【記載例】シフト記号表（勤務時間帯）'!$C$6:$U$35,19,FALSE))</f>
        <v/>
      </c>
      <c r="AV33" s="197" t="str">
        <f>IF(AV31="","",VLOOKUP(AV31,'【記載例】シフト記号表（勤務時間帯）'!$C$6:$U$35,19,FALSE))</f>
        <v/>
      </c>
      <c r="AW33" s="197" t="str">
        <f>IF(AW31="","",VLOOKUP(AW31,'【記載例】シフト記号表（勤務時間帯）'!$C$6:$U$35,19,FALSE))</f>
        <v/>
      </c>
      <c r="AX33" s="258">
        <f>IF($BB$3="４週",SUM(S33:AT33),IF($BB$3="暦月",SUM(S33:AW33),""))</f>
        <v>64</v>
      </c>
      <c r="AY33" s="271"/>
      <c r="AZ33" s="282">
        <f>IF($BB$3="４週",AX33/4,IF($BB$3="暦月",'【記載例】地密通所'!AX33/('【記載例】地密通所'!$BB$8/7),""))</f>
        <v>16</v>
      </c>
      <c r="BA33" s="291"/>
      <c r="BB33" s="302"/>
      <c r="BC33" s="317"/>
      <c r="BD33" s="317"/>
      <c r="BE33" s="317"/>
      <c r="BF33" s="331"/>
    </row>
    <row r="34" spans="2:58" ht="20.25" customHeight="1">
      <c r="B34" s="13">
        <f>B31+1</f>
        <v>5</v>
      </c>
      <c r="C34" s="34" t="s">
        <v>16</v>
      </c>
      <c r="D34" s="54"/>
      <c r="E34" s="64"/>
      <c r="F34" s="71"/>
      <c r="G34" s="71" t="s">
        <v>21</v>
      </c>
      <c r="H34" s="95" t="s">
        <v>7</v>
      </c>
      <c r="I34" s="103"/>
      <c r="J34" s="103"/>
      <c r="K34" s="108"/>
      <c r="L34" s="119" t="s">
        <v>140</v>
      </c>
      <c r="M34" s="129"/>
      <c r="N34" s="129"/>
      <c r="O34" s="141"/>
      <c r="P34" s="150" t="s">
        <v>70</v>
      </c>
      <c r="Q34" s="159"/>
      <c r="R34" s="167"/>
      <c r="S34" s="181"/>
      <c r="T34" s="195" t="s">
        <v>100</v>
      </c>
      <c r="U34" s="195"/>
      <c r="V34" s="195"/>
      <c r="W34" s="195" t="s">
        <v>100</v>
      </c>
      <c r="X34" s="195"/>
      <c r="Y34" s="208" t="s">
        <v>100</v>
      </c>
      <c r="Z34" s="181"/>
      <c r="AA34" s="195" t="s">
        <v>100</v>
      </c>
      <c r="AB34" s="195"/>
      <c r="AC34" s="195"/>
      <c r="AD34" s="195" t="s">
        <v>100</v>
      </c>
      <c r="AE34" s="195"/>
      <c r="AF34" s="208" t="s">
        <v>100</v>
      </c>
      <c r="AG34" s="181"/>
      <c r="AH34" s="195" t="s">
        <v>100</v>
      </c>
      <c r="AI34" s="195"/>
      <c r="AJ34" s="195"/>
      <c r="AK34" s="195" t="s">
        <v>100</v>
      </c>
      <c r="AL34" s="195"/>
      <c r="AM34" s="208" t="s">
        <v>100</v>
      </c>
      <c r="AN34" s="181"/>
      <c r="AO34" s="195" t="s">
        <v>100</v>
      </c>
      <c r="AP34" s="195"/>
      <c r="AQ34" s="195"/>
      <c r="AR34" s="195" t="s">
        <v>100</v>
      </c>
      <c r="AS34" s="195"/>
      <c r="AT34" s="208" t="s">
        <v>100</v>
      </c>
      <c r="AU34" s="181"/>
      <c r="AV34" s="195"/>
      <c r="AW34" s="195"/>
      <c r="AX34" s="259"/>
      <c r="AY34" s="272"/>
      <c r="AZ34" s="283"/>
      <c r="BA34" s="292"/>
      <c r="BB34" s="303" t="s">
        <v>24</v>
      </c>
      <c r="BC34" s="318"/>
      <c r="BD34" s="318"/>
      <c r="BE34" s="318"/>
      <c r="BF34" s="332"/>
    </row>
    <row r="35" spans="2:58" ht="20.25" customHeight="1">
      <c r="B35" s="13"/>
      <c r="C35" s="35"/>
      <c r="D35" s="55"/>
      <c r="E35" s="65"/>
      <c r="F35" s="69"/>
      <c r="G35" s="82"/>
      <c r="H35" s="94"/>
      <c r="I35" s="103"/>
      <c r="J35" s="103"/>
      <c r="K35" s="108"/>
      <c r="L35" s="118"/>
      <c r="M35" s="128"/>
      <c r="N35" s="128"/>
      <c r="O35" s="140"/>
      <c r="P35" s="148" t="s">
        <v>27</v>
      </c>
      <c r="Q35" s="157"/>
      <c r="R35" s="165"/>
      <c r="S35" s="182" t="str">
        <f>IF(S34="","",VLOOKUP(S34,'【記載例】シフト記号表（勤務時間帯）'!$C$6:$K$35,9,FALSE))</f>
        <v/>
      </c>
      <c r="T35" s="196">
        <f>IF(T34="","",VLOOKUP(T34,'【記載例】シフト記号表（勤務時間帯）'!$C$6:$K$35,9,FALSE))</f>
        <v>4</v>
      </c>
      <c r="U35" s="196" t="str">
        <f>IF(U34="","",VLOOKUP(U34,'【記載例】シフト記号表（勤務時間帯）'!$C$6:$K$35,9,FALSE))</f>
        <v/>
      </c>
      <c r="V35" s="196" t="str">
        <f>IF(V34="","",VLOOKUP(V34,'【記載例】シフト記号表（勤務時間帯）'!$C$6:$K$35,9,FALSE))</f>
        <v/>
      </c>
      <c r="W35" s="196">
        <f>IF(W34="","",VLOOKUP(W34,'【記載例】シフト記号表（勤務時間帯）'!$C$6:$K$35,9,FALSE))</f>
        <v>4</v>
      </c>
      <c r="X35" s="196" t="str">
        <f>IF(X34="","",VLOOKUP(X34,'【記載例】シフト記号表（勤務時間帯）'!$C$6:$K$35,9,FALSE))</f>
        <v/>
      </c>
      <c r="Y35" s="209">
        <f>IF(Y34="","",VLOOKUP(Y34,'【記載例】シフト記号表（勤務時間帯）'!$C$6:$K$35,9,FALSE))</f>
        <v>4</v>
      </c>
      <c r="Z35" s="182" t="str">
        <f>IF(Z34="","",VLOOKUP(Z34,'【記載例】シフト記号表（勤務時間帯）'!$C$6:$K$35,9,FALSE))</f>
        <v/>
      </c>
      <c r="AA35" s="196">
        <f>IF(AA34="","",VLOOKUP(AA34,'【記載例】シフト記号表（勤務時間帯）'!$C$6:$K$35,9,FALSE))</f>
        <v>4</v>
      </c>
      <c r="AB35" s="196" t="str">
        <f>IF(AB34="","",VLOOKUP(AB34,'【記載例】シフト記号表（勤務時間帯）'!$C$6:$K$35,9,FALSE))</f>
        <v/>
      </c>
      <c r="AC35" s="196" t="str">
        <f>IF(AC34="","",VLOOKUP(AC34,'【記載例】シフト記号表（勤務時間帯）'!$C$6:$K$35,9,FALSE))</f>
        <v/>
      </c>
      <c r="AD35" s="196">
        <f>IF(AD34="","",VLOOKUP(AD34,'【記載例】シフト記号表（勤務時間帯）'!$C$6:$K$35,9,FALSE))</f>
        <v>4</v>
      </c>
      <c r="AE35" s="196" t="str">
        <f>IF(AE34="","",VLOOKUP(AE34,'【記載例】シフト記号表（勤務時間帯）'!$C$6:$K$35,9,FALSE))</f>
        <v/>
      </c>
      <c r="AF35" s="209">
        <f>IF(AF34="","",VLOOKUP(AF34,'【記載例】シフト記号表（勤務時間帯）'!$C$6:$K$35,9,FALSE))</f>
        <v>4</v>
      </c>
      <c r="AG35" s="182" t="str">
        <f>IF(AG34="","",VLOOKUP(AG34,'【記載例】シフト記号表（勤務時間帯）'!$C$6:$K$35,9,FALSE))</f>
        <v/>
      </c>
      <c r="AH35" s="196">
        <f>IF(AH34="","",VLOOKUP(AH34,'【記載例】シフト記号表（勤務時間帯）'!$C$6:$K$35,9,FALSE))</f>
        <v>4</v>
      </c>
      <c r="AI35" s="196" t="str">
        <f>IF(AI34="","",VLOOKUP(AI34,'【記載例】シフト記号表（勤務時間帯）'!$C$6:$K$35,9,FALSE))</f>
        <v/>
      </c>
      <c r="AJ35" s="196" t="str">
        <f>IF(AJ34="","",VLOOKUP(AJ34,'【記載例】シフト記号表（勤務時間帯）'!$C$6:$K$35,9,FALSE))</f>
        <v/>
      </c>
      <c r="AK35" s="196">
        <f>IF(AK34="","",VLOOKUP(AK34,'【記載例】シフト記号表（勤務時間帯）'!$C$6:$K$35,9,FALSE))</f>
        <v>4</v>
      </c>
      <c r="AL35" s="196" t="str">
        <f>IF(AL34="","",VLOOKUP(AL34,'【記載例】シフト記号表（勤務時間帯）'!$C$6:$K$35,9,FALSE))</f>
        <v/>
      </c>
      <c r="AM35" s="209">
        <f>IF(AM34="","",VLOOKUP(AM34,'【記載例】シフト記号表（勤務時間帯）'!$C$6:$K$35,9,FALSE))</f>
        <v>4</v>
      </c>
      <c r="AN35" s="182" t="str">
        <f>IF(AN34="","",VLOOKUP(AN34,'【記載例】シフト記号表（勤務時間帯）'!$C$6:$K$35,9,FALSE))</f>
        <v/>
      </c>
      <c r="AO35" s="196">
        <f>IF(AO34="","",VLOOKUP(AO34,'【記載例】シフト記号表（勤務時間帯）'!$C$6:$K$35,9,FALSE))</f>
        <v>4</v>
      </c>
      <c r="AP35" s="196" t="str">
        <f>IF(AP34="","",VLOOKUP(AP34,'【記載例】シフト記号表（勤務時間帯）'!$C$6:$K$35,9,FALSE))</f>
        <v/>
      </c>
      <c r="AQ35" s="196" t="str">
        <f>IF(AQ34="","",VLOOKUP(AQ34,'【記載例】シフト記号表（勤務時間帯）'!$C$6:$K$35,9,FALSE))</f>
        <v/>
      </c>
      <c r="AR35" s="196">
        <f>IF(AR34="","",VLOOKUP(AR34,'【記載例】シフト記号表（勤務時間帯）'!$C$6:$K$35,9,FALSE))</f>
        <v>4</v>
      </c>
      <c r="AS35" s="196" t="str">
        <f>IF(AS34="","",VLOOKUP(AS34,'【記載例】シフト記号表（勤務時間帯）'!$C$6:$K$35,9,FALSE))</f>
        <v/>
      </c>
      <c r="AT35" s="209">
        <f>IF(AT34="","",VLOOKUP(AT34,'【記載例】シフト記号表（勤務時間帯）'!$C$6:$K$35,9,FALSE))</f>
        <v>4</v>
      </c>
      <c r="AU35" s="182" t="str">
        <f>IF(AU34="","",VLOOKUP(AU34,'【記載例】シフト記号表（勤務時間帯）'!$C$6:$K$35,9,FALSE))</f>
        <v/>
      </c>
      <c r="AV35" s="196" t="str">
        <f>IF(AV34="","",VLOOKUP(AV34,'【記載例】シフト記号表（勤務時間帯）'!$C$6:$K$35,9,FALSE))</f>
        <v/>
      </c>
      <c r="AW35" s="196" t="str">
        <f>IF(AW34="","",VLOOKUP(AW34,'【記載例】シフト記号表（勤務時間帯）'!$C$6:$K$35,9,FALSE))</f>
        <v/>
      </c>
      <c r="AX35" s="257">
        <f>IF($BB$3="４週",SUM(S35:AT35),IF($BB$3="暦月",SUM(S35:AW35),""))</f>
        <v>48</v>
      </c>
      <c r="AY35" s="270"/>
      <c r="AZ35" s="281">
        <f>IF($BB$3="４週",AX35/4,IF($BB$3="暦月",'【記載例】地密通所'!AX35/('【記載例】地密通所'!$BB$8/7),""))</f>
        <v>12</v>
      </c>
      <c r="BA35" s="290"/>
      <c r="BB35" s="301"/>
      <c r="BC35" s="316"/>
      <c r="BD35" s="316"/>
      <c r="BE35" s="316"/>
      <c r="BF35" s="330"/>
    </row>
    <row r="36" spans="2:58" ht="20.25" customHeight="1">
      <c r="B36" s="13"/>
      <c r="C36" s="36"/>
      <c r="D36" s="56"/>
      <c r="E36" s="66"/>
      <c r="F36" s="69" t="str">
        <f>C34</f>
        <v>看護職員</v>
      </c>
      <c r="G36" s="83"/>
      <c r="H36" s="94"/>
      <c r="I36" s="103"/>
      <c r="J36" s="103"/>
      <c r="K36" s="108"/>
      <c r="L36" s="120"/>
      <c r="M36" s="130"/>
      <c r="N36" s="130"/>
      <c r="O36" s="142"/>
      <c r="P36" s="149" t="s">
        <v>73</v>
      </c>
      <c r="Q36" s="158"/>
      <c r="R36" s="166"/>
      <c r="S36" s="183" t="str">
        <f>IF(S34="","",VLOOKUP(S34,'【記載例】シフト記号表（勤務時間帯）'!$C$6:$U$35,19,FALSE))</f>
        <v/>
      </c>
      <c r="T36" s="197">
        <f>IF(T34="","",VLOOKUP(T34,'【記載例】シフト記号表（勤務時間帯）'!$C$6:$U$35,19,FALSE))</f>
        <v>4</v>
      </c>
      <c r="U36" s="197" t="str">
        <f>IF(U34="","",VLOOKUP(U34,'【記載例】シフト記号表（勤務時間帯）'!$C$6:$U$35,19,FALSE))</f>
        <v/>
      </c>
      <c r="V36" s="197" t="str">
        <f>IF(V34="","",VLOOKUP(V34,'【記載例】シフト記号表（勤務時間帯）'!$C$6:$U$35,19,FALSE))</f>
        <v/>
      </c>
      <c r="W36" s="197">
        <f>IF(W34="","",VLOOKUP(W34,'【記載例】シフト記号表（勤務時間帯）'!$C$6:$U$35,19,FALSE))</f>
        <v>4</v>
      </c>
      <c r="X36" s="197" t="str">
        <f>IF(X34="","",VLOOKUP(X34,'【記載例】シフト記号表（勤務時間帯）'!$C$6:$U$35,19,FALSE))</f>
        <v/>
      </c>
      <c r="Y36" s="210">
        <f>IF(Y34="","",VLOOKUP(Y34,'【記載例】シフト記号表（勤務時間帯）'!$C$6:$U$35,19,FALSE))</f>
        <v>4</v>
      </c>
      <c r="Z36" s="183" t="str">
        <f>IF(Z34="","",VLOOKUP(Z34,'【記載例】シフト記号表（勤務時間帯）'!$C$6:$U$35,19,FALSE))</f>
        <v/>
      </c>
      <c r="AA36" s="197">
        <f>IF(AA34="","",VLOOKUP(AA34,'【記載例】シフト記号表（勤務時間帯）'!$C$6:$U$35,19,FALSE))</f>
        <v>4</v>
      </c>
      <c r="AB36" s="197" t="str">
        <f>IF(AB34="","",VLOOKUP(AB34,'【記載例】シフト記号表（勤務時間帯）'!$C$6:$U$35,19,FALSE))</f>
        <v/>
      </c>
      <c r="AC36" s="197" t="str">
        <f>IF(AC34="","",VLOOKUP(AC34,'【記載例】シフト記号表（勤務時間帯）'!$C$6:$U$35,19,FALSE))</f>
        <v/>
      </c>
      <c r="AD36" s="197">
        <f>IF(AD34="","",VLOOKUP(AD34,'【記載例】シフト記号表（勤務時間帯）'!$C$6:$U$35,19,FALSE))</f>
        <v>4</v>
      </c>
      <c r="AE36" s="197" t="str">
        <f>IF(AE34="","",VLOOKUP(AE34,'【記載例】シフト記号表（勤務時間帯）'!$C$6:$U$35,19,FALSE))</f>
        <v/>
      </c>
      <c r="AF36" s="210">
        <f>IF(AF34="","",VLOOKUP(AF34,'【記載例】シフト記号表（勤務時間帯）'!$C$6:$U$35,19,FALSE))</f>
        <v>4</v>
      </c>
      <c r="AG36" s="183" t="str">
        <f>IF(AG34="","",VLOOKUP(AG34,'【記載例】シフト記号表（勤務時間帯）'!$C$6:$U$35,19,FALSE))</f>
        <v/>
      </c>
      <c r="AH36" s="197">
        <f>IF(AH34="","",VLOOKUP(AH34,'【記載例】シフト記号表（勤務時間帯）'!$C$6:$U$35,19,FALSE))</f>
        <v>4</v>
      </c>
      <c r="AI36" s="197" t="str">
        <f>IF(AI34="","",VLOOKUP(AI34,'【記載例】シフト記号表（勤務時間帯）'!$C$6:$U$35,19,FALSE))</f>
        <v/>
      </c>
      <c r="AJ36" s="197" t="str">
        <f>IF(AJ34="","",VLOOKUP(AJ34,'【記載例】シフト記号表（勤務時間帯）'!$C$6:$U$35,19,FALSE))</f>
        <v/>
      </c>
      <c r="AK36" s="197">
        <f>IF(AK34="","",VLOOKUP(AK34,'【記載例】シフト記号表（勤務時間帯）'!$C$6:$U$35,19,FALSE))</f>
        <v>4</v>
      </c>
      <c r="AL36" s="197" t="str">
        <f>IF(AL34="","",VLOOKUP(AL34,'【記載例】シフト記号表（勤務時間帯）'!$C$6:$U$35,19,FALSE))</f>
        <v/>
      </c>
      <c r="AM36" s="210">
        <f>IF(AM34="","",VLOOKUP(AM34,'【記載例】シフト記号表（勤務時間帯）'!$C$6:$U$35,19,FALSE))</f>
        <v>4</v>
      </c>
      <c r="AN36" s="183" t="str">
        <f>IF(AN34="","",VLOOKUP(AN34,'【記載例】シフト記号表（勤務時間帯）'!$C$6:$U$35,19,FALSE))</f>
        <v/>
      </c>
      <c r="AO36" s="197">
        <f>IF(AO34="","",VLOOKUP(AO34,'【記載例】シフト記号表（勤務時間帯）'!$C$6:$U$35,19,FALSE))</f>
        <v>4</v>
      </c>
      <c r="AP36" s="197" t="str">
        <f>IF(AP34="","",VLOOKUP(AP34,'【記載例】シフト記号表（勤務時間帯）'!$C$6:$U$35,19,FALSE))</f>
        <v/>
      </c>
      <c r="AQ36" s="197" t="str">
        <f>IF(AQ34="","",VLOOKUP(AQ34,'【記載例】シフト記号表（勤務時間帯）'!$C$6:$U$35,19,FALSE))</f>
        <v/>
      </c>
      <c r="AR36" s="197">
        <f>IF(AR34="","",VLOOKUP(AR34,'【記載例】シフト記号表（勤務時間帯）'!$C$6:$U$35,19,FALSE))</f>
        <v>4</v>
      </c>
      <c r="AS36" s="197" t="str">
        <f>IF(AS34="","",VLOOKUP(AS34,'【記載例】シフト記号表（勤務時間帯）'!$C$6:$U$35,19,FALSE))</f>
        <v/>
      </c>
      <c r="AT36" s="210">
        <f>IF(AT34="","",VLOOKUP(AT34,'【記載例】シフト記号表（勤務時間帯）'!$C$6:$U$35,19,FALSE))</f>
        <v>4</v>
      </c>
      <c r="AU36" s="183" t="str">
        <f>IF(AU34="","",VLOOKUP(AU34,'【記載例】シフト記号表（勤務時間帯）'!$C$6:$U$35,19,FALSE))</f>
        <v/>
      </c>
      <c r="AV36" s="197" t="str">
        <f>IF(AV34="","",VLOOKUP(AV34,'【記載例】シフト記号表（勤務時間帯）'!$C$6:$U$35,19,FALSE))</f>
        <v/>
      </c>
      <c r="AW36" s="197" t="str">
        <f>IF(AW34="","",VLOOKUP(AW34,'【記載例】シフト記号表（勤務時間帯）'!$C$6:$U$35,19,FALSE))</f>
        <v/>
      </c>
      <c r="AX36" s="258">
        <f>IF($BB$3="４週",SUM(S36:AT36),IF($BB$3="暦月",SUM(S36:AW36),""))</f>
        <v>48</v>
      </c>
      <c r="AY36" s="271"/>
      <c r="AZ36" s="282">
        <f>IF($BB$3="４週",AX36/4,IF($BB$3="暦月",'【記載例】地密通所'!AX36/('【記載例】地密通所'!$BB$8/7),""))</f>
        <v>12</v>
      </c>
      <c r="BA36" s="291"/>
      <c r="BB36" s="302"/>
      <c r="BC36" s="317"/>
      <c r="BD36" s="317"/>
      <c r="BE36" s="317"/>
      <c r="BF36" s="331"/>
    </row>
    <row r="37" spans="2:58" ht="20.25" customHeight="1">
      <c r="B37" s="13">
        <f>B34+1</f>
        <v>6</v>
      </c>
      <c r="C37" s="34" t="s">
        <v>65</v>
      </c>
      <c r="D37" s="54"/>
      <c r="E37" s="64"/>
      <c r="F37" s="71"/>
      <c r="G37" s="71" t="s">
        <v>12</v>
      </c>
      <c r="H37" s="95" t="s">
        <v>0</v>
      </c>
      <c r="I37" s="103"/>
      <c r="J37" s="103"/>
      <c r="K37" s="108"/>
      <c r="L37" s="119" t="s">
        <v>106</v>
      </c>
      <c r="M37" s="129"/>
      <c r="N37" s="129"/>
      <c r="O37" s="141"/>
      <c r="P37" s="150" t="s">
        <v>70</v>
      </c>
      <c r="Q37" s="159"/>
      <c r="R37" s="167"/>
      <c r="S37" s="181"/>
      <c r="T37" s="195" t="s">
        <v>50</v>
      </c>
      <c r="U37" s="195" t="s">
        <v>50</v>
      </c>
      <c r="V37" s="195"/>
      <c r="W37" s="195"/>
      <c r="X37" s="195" t="s">
        <v>50</v>
      </c>
      <c r="Y37" s="208"/>
      <c r="Z37" s="181"/>
      <c r="AA37" s="195" t="s">
        <v>50</v>
      </c>
      <c r="AB37" s="195" t="s">
        <v>50</v>
      </c>
      <c r="AC37" s="195"/>
      <c r="AD37" s="195"/>
      <c r="AE37" s="195" t="s">
        <v>50</v>
      </c>
      <c r="AF37" s="208"/>
      <c r="AG37" s="181"/>
      <c r="AH37" s="195" t="s">
        <v>50</v>
      </c>
      <c r="AI37" s="195" t="s">
        <v>50</v>
      </c>
      <c r="AJ37" s="195"/>
      <c r="AK37" s="195"/>
      <c r="AL37" s="195" t="s">
        <v>50</v>
      </c>
      <c r="AM37" s="208"/>
      <c r="AN37" s="181"/>
      <c r="AO37" s="195" t="s">
        <v>50</v>
      </c>
      <c r="AP37" s="195" t="s">
        <v>50</v>
      </c>
      <c r="AQ37" s="195"/>
      <c r="AR37" s="195"/>
      <c r="AS37" s="195" t="s">
        <v>50</v>
      </c>
      <c r="AT37" s="208"/>
      <c r="AU37" s="181"/>
      <c r="AV37" s="195"/>
      <c r="AW37" s="195"/>
      <c r="AX37" s="259"/>
      <c r="AY37" s="272"/>
      <c r="AZ37" s="283"/>
      <c r="BA37" s="292"/>
      <c r="BB37" s="303" t="s">
        <v>77</v>
      </c>
      <c r="BC37" s="318"/>
      <c r="BD37" s="318"/>
      <c r="BE37" s="318"/>
      <c r="BF37" s="332"/>
    </row>
    <row r="38" spans="2:58" ht="20.25" customHeight="1">
      <c r="B38" s="13"/>
      <c r="C38" s="35"/>
      <c r="D38" s="55"/>
      <c r="E38" s="65"/>
      <c r="F38" s="69"/>
      <c r="G38" s="82"/>
      <c r="H38" s="94"/>
      <c r="I38" s="103"/>
      <c r="J38" s="103"/>
      <c r="K38" s="108"/>
      <c r="L38" s="118"/>
      <c r="M38" s="128"/>
      <c r="N38" s="128"/>
      <c r="O38" s="140"/>
      <c r="P38" s="148" t="s">
        <v>27</v>
      </c>
      <c r="Q38" s="157"/>
      <c r="R38" s="165"/>
      <c r="S38" s="182" t="str">
        <f>IF(S37="","",VLOOKUP(S37,'【記載例】シフト記号表（勤務時間帯）'!$C$6:$K$35,9,FALSE))</f>
        <v/>
      </c>
      <c r="T38" s="196">
        <f>IF(T37="","",VLOOKUP(T37,'【記載例】シフト記号表（勤務時間帯）'!$C$6:$K$35,9,FALSE))</f>
        <v>8</v>
      </c>
      <c r="U38" s="196">
        <f>IF(U37="","",VLOOKUP(U37,'【記載例】シフト記号表（勤務時間帯）'!$C$6:$K$35,9,FALSE))</f>
        <v>8</v>
      </c>
      <c r="V38" s="196" t="str">
        <f>IF(V37="","",VLOOKUP(V37,'【記載例】シフト記号表（勤務時間帯）'!$C$6:$K$35,9,FALSE))</f>
        <v/>
      </c>
      <c r="W38" s="196" t="str">
        <f>IF(W37="","",VLOOKUP(W37,'【記載例】シフト記号表（勤務時間帯）'!$C$6:$K$35,9,FALSE))</f>
        <v/>
      </c>
      <c r="X38" s="196">
        <f>IF(X37="","",VLOOKUP(X37,'【記載例】シフト記号表（勤務時間帯）'!$C$6:$K$35,9,FALSE))</f>
        <v>8</v>
      </c>
      <c r="Y38" s="209" t="str">
        <f>IF(Y37="","",VLOOKUP(Y37,'【記載例】シフト記号表（勤務時間帯）'!$C$6:$K$35,9,FALSE))</f>
        <v/>
      </c>
      <c r="Z38" s="182" t="str">
        <f>IF(Z37="","",VLOOKUP(Z37,'【記載例】シフト記号表（勤務時間帯）'!$C$6:$K$35,9,FALSE))</f>
        <v/>
      </c>
      <c r="AA38" s="196">
        <f>IF(AA37="","",VLOOKUP(AA37,'【記載例】シフト記号表（勤務時間帯）'!$C$6:$K$35,9,FALSE))</f>
        <v>8</v>
      </c>
      <c r="AB38" s="196">
        <f>IF(AB37="","",VLOOKUP(AB37,'【記載例】シフト記号表（勤務時間帯）'!$C$6:$K$35,9,FALSE))</f>
        <v>8</v>
      </c>
      <c r="AC38" s="196" t="str">
        <f>IF(AC37="","",VLOOKUP(AC37,'【記載例】シフト記号表（勤務時間帯）'!$C$6:$K$35,9,FALSE))</f>
        <v/>
      </c>
      <c r="AD38" s="196" t="str">
        <f>IF(AD37="","",VLOOKUP(AD37,'【記載例】シフト記号表（勤務時間帯）'!$C$6:$K$35,9,FALSE))</f>
        <v/>
      </c>
      <c r="AE38" s="196">
        <f>IF(AE37="","",VLOOKUP(AE37,'【記載例】シフト記号表（勤務時間帯）'!$C$6:$K$35,9,FALSE))</f>
        <v>8</v>
      </c>
      <c r="AF38" s="209" t="str">
        <f>IF(AF37="","",VLOOKUP(AF37,'【記載例】シフト記号表（勤務時間帯）'!$C$6:$K$35,9,FALSE))</f>
        <v/>
      </c>
      <c r="AG38" s="182" t="str">
        <f>IF(AG37="","",VLOOKUP(AG37,'【記載例】シフト記号表（勤務時間帯）'!$C$6:$K$35,9,FALSE))</f>
        <v/>
      </c>
      <c r="AH38" s="196">
        <f>IF(AH37="","",VLOOKUP(AH37,'【記載例】シフト記号表（勤務時間帯）'!$C$6:$K$35,9,FALSE))</f>
        <v>8</v>
      </c>
      <c r="AI38" s="196">
        <f>IF(AI37="","",VLOOKUP(AI37,'【記載例】シフト記号表（勤務時間帯）'!$C$6:$K$35,9,FALSE))</f>
        <v>8</v>
      </c>
      <c r="AJ38" s="196" t="str">
        <f>IF(AJ37="","",VLOOKUP(AJ37,'【記載例】シフト記号表（勤務時間帯）'!$C$6:$K$35,9,FALSE))</f>
        <v/>
      </c>
      <c r="AK38" s="196" t="str">
        <f>IF(AK37="","",VLOOKUP(AK37,'【記載例】シフト記号表（勤務時間帯）'!$C$6:$K$35,9,FALSE))</f>
        <v/>
      </c>
      <c r="AL38" s="196">
        <f>IF(AL37="","",VLOOKUP(AL37,'【記載例】シフト記号表（勤務時間帯）'!$C$6:$K$35,9,FALSE))</f>
        <v>8</v>
      </c>
      <c r="AM38" s="209" t="str">
        <f>IF(AM37="","",VLOOKUP(AM37,'【記載例】シフト記号表（勤務時間帯）'!$C$6:$K$35,9,FALSE))</f>
        <v/>
      </c>
      <c r="AN38" s="182" t="str">
        <f>IF(AN37="","",VLOOKUP(AN37,'【記載例】シフト記号表（勤務時間帯）'!$C$6:$K$35,9,FALSE))</f>
        <v/>
      </c>
      <c r="AO38" s="196">
        <f>IF(AO37="","",VLOOKUP(AO37,'【記載例】シフト記号表（勤務時間帯）'!$C$6:$K$35,9,FALSE))</f>
        <v>8</v>
      </c>
      <c r="AP38" s="196">
        <f>IF(AP37="","",VLOOKUP(AP37,'【記載例】シフト記号表（勤務時間帯）'!$C$6:$K$35,9,FALSE))</f>
        <v>8</v>
      </c>
      <c r="AQ38" s="196" t="str">
        <f>IF(AQ37="","",VLOOKUP(AQ37,'【記載例】シフト記号表（勤務時間帯）'!$C$6:$K$35,9,FALSE))</f>
        <v/>
      </c>
      <c r="AR38" s="196" t="str">
        <f>IF(AR37="","",VLOOKUP(AR37,'【記載例】シフト記号表（勤務時間帯）'!$C$6:$K$35,9,FALSE))</f>
        <v/>
      </c>
      <c r="AS38" s="196">
        <f>IF(AS37="","",VLOOKUP(AS37,'【記載例】シフト記号表（勤務時間帯）'!$C$6:$K$35,9,FALSE))</f>
        <v>8</v>
      </c>
      <c r="AT38" s="209" t="str">
        <f>IF(AT37="","",VLOOKUP(AT37,'【記載例】シフト記号表（勤務時間帯）'!$C$6:$K$35,9,FALSE))</f>
        <v/>
      </c>
      <c r="AU38" s="182" t="str">
        <f>IF(AU37="","",VLOOKUP(AU37,'【記載例】シフト記号表（勤務時間帯）'!$C$6:$K$35,9,FALSE))</f>
        <v/>
      </c>
      <c r="AV38" s="196" t="str">
        <f>IF(AV37="","",VLOOKUP(AV37,'【記載例】シフト記号表（勤務時間帯）'!$C$6:$K$35,9,FALSE))</f>
        <v/>
      </c>
      <c r="AW38" s="196" t="str">
        <f>IF(AW37="","",VLOOKUP(AW37,'【記載例】シフト記号表（勤務時間帯）'!$C$6:$K$35,9,FALSE))</f>
        <v/>
      </c>
      <c r="AX38" s="257">
        <f>IF($BB$3="４週",SUM(S38:AT38),IF($BB$3="暦月",SUM(S38:AW38),""))</f>
        <v>96</v>
      </c>
      <c r="AY38" s="270"/>
      <c r="AZ38" s="281">
        <f>IF($BB$3="４週",AX38/4,IF($BB$3="暦月",'【記載例】地密通所'!AX38/('【記載例】地密通所'!$BB$8/7),""))</f>
        <v>24</v>
      </c>
      <c r="BA38" s="290"/>
      <c r="BB38" s="301"/>
      <c r="BC38" s="316"/>
      <c r="BD38" s="316"/>
      <c r="BE38" s="316"/>
      <c r="BF38" s="330"/>
    </row>
    <row r="39" spans="2:58" ht="20.25" customHeight="1">
      <c r="B39" s="13"/>
      <c r="C39" s="36"/>
      <c r="D39" s="56"/>
      <c r="E39" s="66"/>
      <c r="F39" s="69" t="str">
        <f>C37</f>
        <v>介護職員</v>
      </c>
      <c r="G39" s="83"/>
      <c r="H39" s="94"/>
      <c r="I39" s="103"/>
      <c r="J39" s="103"/>
      <c r="K39" s="108"/>
      <c r="L39" s="120"/>
      <c r="M39" s="130"/>
      <c r="N39" s="130"/>
      <c r="O39" s="142"/>
      <c r="P39" s="149" t="s">
        <v>73</v>
      </c>
      <c r="Q39" s="158"/>
      <c r="R39" s="166"/>
      <c r="S39" s="183" t="str">
        <f>IF(S37="","",VLOOKUP(S37,'【記載例】シフト記号表（勤務時間帯）'!$C$6:$U$35,19,FALSE))</f>
        <v/>
      </c>
      <c r="T39" s="197">
        <f>IF(T37="","",VLOOKUP(T37,'【記載例】シフト記号表（勤務時間帯）'!$C$6:$U$35,19,FALSE))</f>
        <v>7</v>
      </c>
      <c r="U39" s="197">
        <f>IF(U37="","",VLOOKUP(U37,'【記載例】シフト記号表（勤務時間帯）'!$C$6:$U$35,19,FALSE))</f>
        <v>7</v>
      </c>
      <c r="V39" s="197" t="str">
        <f>IF(V37="","",VLOOKUP(V37,'【記載例】シフト記号表（勤務時間帯）'!$C$6:$U$35,19,FALSE))</f>
        <v/>
      </c>
      <c r="W39" s="197" t="str">
        <f>IF(W37="","",VLOOKUP(W37,'【記載例】シフト記号表（勤務時間帯）'!$C$6:$U$35,19,FALSE))</f>
        <v/>
      </c>
      <c r="X39" s="197">
        <f>IF(X37="","",VLOOKUP(X37,'【記載例】シフト記号表（勤務時間帯）'!$C$6:$U$35,19,FALSE))</f>
        <v>7</v>
      </c>
      <c r="Y39" s="210" t="str">
        <f>IF(Y37="","",VLOOKUP(Y37,'【記載例】シフト記号表（勤務時間帯）'!$C$6:$U$35,19,FALSE))</f>
        <v/>
      </c>
      <c r="Z39" s="183" t="str">
        <f>IF(Z37="","",VLOOKUP(Z37,'【記載例】シフト記号表（勤務時間帯）'!$C$6:$U$35,19,FALSE))</f>
        <v/>
      </c>
      <c r="AA39" s="197">
        <f>IF(AA37="","",VLOOKUP(AA37,'【記載例】シフト記号表（勤務時間帯）'!$C$6:$U$35,19,FALSE))</f>
        <v>7</v>
      </c>
      <c r="AB39" s="197">
        <f>IF(AB37="","",VLOOKUP(AB37,'【記載例】シフト記号表（勤務時間帯）'!$C$6:$U$35,19,FALSE))</f>
        <v>7</v>
      </c>
      <c r="AC39" s="197" t="str">
        <f>IF(AC37="","",VLOOKUP(AC37,'【記載例】シフト記号表（勤務時間帯）'!$C$6:$U$35,19,FALSE))</f>
        <v/>
      </c>
      <c r="AD39" s="197" t="str">
        <f>IF(AD37="","",VLOOKUP(AD37,'【記載例】シフト記号表（勤務時間帯）'!$C$6:$U$35,19,FALSE))</f>
        <v/>
      </c>
      <c r="AE39" s="197">
        <f>IF(AE37="","",VLOOKUP(AE37,'【記載例】シフト記号表（勤務時間帯）'!$C$6:$U$35,19,FALSE))</f>
        <v>7</v>
      </c>
      <c r="AF39" s="210" t="str">
        <f>IF(AF37="","",VLOOKUP(AF37,'【記載例】シフト記号表（勤務時間帯）'!$C$6:$U$35,19,FALSE))</f>
        <v/>
      </c>
      <c r="AG39" s="183" t="str">
        <f>IF(AG37="","",VLOOKUP(AG37,'【記載例】シフト記号表（勤務時間帯）'!$C$6:$U$35,19,FALSE))</f>
        <v/>
      </c>
      <c r="AH39" s="197">
        <f>IF(AH37="","",VLOOKUP(AH37,'【記載例】シフト記号表（勤務時間帯）'!$C$6:$U$35,19,FALSE))</f>
        <v>7</v>
      </c>
      <c r="AI39" s="197">
        <f>IF(AI37="","",VLOOKUP(AI37,'【記載例】シフト記号表（勤務時間帯）'!$C$6:$U$35,19,FALSE))</f>
        <v>7</v>
      </c>
      <c r="AJ39" s="197" t="str">
        <f>IF(AJ37="","",VLOOKUP(AJ37,'【記載例】シフト記号表（勤務時間帯）'!$C$6:$U$35,19,FALSE))</f>
        <v/>
      </c>
      <c r="AK39" s="197" t="str">
        <f>IF(AK37="","",VLOOKUP(AK37,'【記載例】シフト記号表（勤務時間帯）'!$C$6:$U$35,19,FALSE))</f>
        <v/>
      </c>
      <c r="AL39" s="197">
        <f>IF(AL37="","",VLOOKUP(AL37,'【記載例】シフト記号表（勤務時間帯）'!$C$6:$U$35,19,FALSE))</f>
        <v>7</v>
      </c>
      <c r="AM39" s="210" t="str">
        <f>IF(AM37="","",VLOOKUP(AM37,'【記載例】シフト記号表（勤務時間帯）'!$C$6:$U$35,19,FALSE))</f>
        <v/>
      </c>
      <c r="AN39" s="183" t="str">
        <f>IF(AN37="","",VLOOKUP(AN37,'【記載例】シフト記号表（勤務時間帯）'!$C$6:$U$35,19,FALSE))</f>
        <v/>
      </c>
      <c r="AO39" s="197">
        <f>IF(AO37="","",VLOOKUP(AO37,'【記載例】シフト記号表（勤務時間帯）'!$C$6:$U$35,19,FALSE))</f>
        <v>7</v>
      </c>
      <c r="AP39" s="197">
        <f>IF(AP37="","",VLOOKUP(AP37,'【記載例】シフト記号表（勤務時間帯）'!$C$6:$U$35,19,FALSE))</f>
        <v>7</v>
      </c>
      <c r="AQ39" s="197" t="str">
        <f>IF(AQ37="","",VLOOKUP(AQ37,'【記載例】シフト記号表（勤務時間帯）'!$C$6:$U$35,19,FALSE))</f>
        <v/>
      </c>
      <c r="AR39" s="197" t="str">
        <f>IF(AR37="","",VLOOKUP(AR37,'【記載例】シフト記号表（勤務時間帯）'!$C$6:$U$35,19,FALSE))</f>
        <v/>
      </c>
      <c r="AS39" s="197">
        <f>IF(AS37="","",VLOOKUP(AS37,'【記載例】シフト記号表（勤務時間帯）'!$C$6:$U$35,19,FALSE))</f>
        <v>7</v>
      </c>
      <c r="AT39" s="210" t="str">
        <f>IF(AT37="","",VLOOKUP(AT37,'【記載例】シフト記号表（勤務時間帯）'!$C$6:$U$35,19,FALSE))</f>
        <v/>
      </c>
      <c r="AU39" s="183" t="str">
        <f>IF(AU37="","",VLOOKUP(AU37,'【記載例】シフト記号表（勤務時間帯）'!$C$6:$U$35,19,FALSE))</f>
        <v/>
      </c>
      <c r="AV39" s="197" t="str">
        <f>IF(AV37="","",VLOOKUP(AV37,'【記載例】シフト記号表（勤務時間帯）'!$C$6:$U$35,19,FALSE))</f>
        <v/>
      </c>
      <c r="AW39" s="197" t="str">
        <f>IF(AW37="","",VLOOKUP(AW37,'【記載例】シフト記号表（勤務時間帯）'!$C$6:$U$35,19,FALSE))</f>
        <v/>
      </c>
      <c r="AX39" s="258">
        <f>IF($BB$3="４週",SUM(S39:AT39),IF($BB$3="暦月",SUM(S39:AW39),""))</f>
        <v>84</v>
      </c>
      <c r="AY39" s="271"/>
      <c r="AZ39" s="282">
        <f>IF($BB$3="４週",AX39/4,IF($BB$3="暦月",'【記載例】地密通所'!AX39/('【記載例】地密通所'!$BB$8/7),""))</f>
        <v>21</v>
      </c>
      <c r="BA39" s="291"/>
      <c r="BB39" s="302"/>
      <c r="BC39" s="317"/>
      <c r="BD39" s="317"/>
      <c r="BE39" s="317"/>
      <c r="BF39" s="331"/>
    </row>
    <row r="40" spans="2:58" ht="20.25" customHeight="1">
      <c r="B40" s="13">
        <f>B37+1</f>
        <v>7</v>
      </c>
      <c r="C40" s="34" t="s">
        <v>65</v>
      </c>
      <c r="D40" s="54"/>
      <c r="E40" s="64"/>
      <c r="F40" s="71"/>
      <c r="G40" s="71" t="s">
        <v>12</v>
      </c>
      <c r="H40" s="95" t="s">
        <v>0</v>
      </c>
      <c r="I40" s="103"/>
      <c r="J40" s="103"/>
      <c r="K40" s="108"/>
      <c r="L40" s="119" t="s">
        <v>123</v>
      </c>
      <c r="M40" s="129"/>
      <c r="N40" s="129"/>
      <c r="O40" s="141"/>
      <c r="P40" s="150" t="s">
        <v>70</v>
      </c>
      <c r="Q40" s="159"/>
      <c r="R40" s="167"/>
      <c r="S40" s="181"/>
      <c r="T40" s="195"/>
      <c r="U40" s="195"/>
      <c r="V40" s="195"/>
      <c r="W40" s="195"/>
      <c r="X40" s="195"/>
      <c r="Y40" s="208" t="s">
        <v>50</v>
      </c>
      <c r="Z40" s="181"/>
      <c r="AA40" s="195"/>
      <c r="AB40" s="195"/>
      <c r="AC40" s="195"/>
      <c r="AD40" s="195"/>
      <c r="AE40" s="195"/>
      <c r="AF40" s="208" t="s">
        <v>50</v>
      </c>
      <c r="AG40" s="181"/>
      <c r="AH40" s="195"/>
      <c r="AI40" s="195"/>
      <c r="AJ40" s="195"/>
      <c r="AK40" s="195"/>
      <c r="AL40" s="195"/>
      <c r="AM40" s="208" t="s">
        <v>50</v>
      </c>
      <c r="AN40" s="181"/>
      <c r="AO40" s="195"/>
      <c r="AP40" s="195"/>
      <c r="AQ40" s="195"/>
      <c r="AR40" s="195"/>
      <c r="AS40" s="195"/>
      <c r="AT40" s="208" t="s">
        <v>50</v>
      </c>
      <c r="AU40" s="181"/>
      <c r="AV40" s="195"/>
      <c r="AW40" s="195"/>
      <c r="AX40" s="259"/>
      <c r="AY40" s="272"/>
      <c r="AZ40" s="283"/>
      <c r="BA40" s="292"/>
      <c r="BB40" s="303" t="s">
        <v>9</v>
      </c>
      <c r="BC40" s="318"/>
      <c r="BD40" s="318"/>
      <c r="BE40" s="318"/>
      <c r="BF40" s="332"/>
    </row>
    <row r="41" spans="2:58" ht="20.25" customHeight="1">
      <c r="B41" s="13"/>
      <c r="C41" s="35"/>
      <c r="D41" s="55"/>
      <c r="E41" s="65"/>
      <c r="F41" s="69"/>
      <c r="G41" s="82"/>
      <c r="H41" s="94"/>
      <c r="I41" s="103"/>
      <c r="J41" s="103"/>
      <c r="K41" s="108"/>
      <c r="L41" s="118"/>
      <c r="M41" s="128"/>
      <c r="N41" s="128"/>
      <c r="O41" s="140"/>
      <c r="P41" s="148" t="s">
        <v>27</v>
      </c>
      <c r="Q41" s="157"/>
      <c r="R41" s="165"/>
      <c r="S41" s="182" t="str">
        <f>IF(S40="","",VLOOKUP(S40,'【記載例】シフト記号表（勤務時間帯）'!$C$6:$K$35,9,FALSE))</f>
        <v/>
      </c>
      <c r="T41" s="196" t="str">
        <f>IF(T40="","",VLOOKUP(T40,'【記載例】シフト記号表（勤務時間帯）'!$C$6:$K$35,9,FALSE))</f>
        <v/>
      </c>
      <c r="U41" s="196" t="str">
        <f>IF(U40="","",VLOOKUP(U40,'【記載例】シフト記号表（勤務時間帯）'!$C$6:$K$35,9,FALSE))</f>
        <v/>
      </c>
      <c r="V41" s="196" t="str">
        <f>IF(V40="","",VLOOKUP(V40,'【記載例】シフト記号表（勤務時間帯）'!$C$6:$K$35,9,FALSE))</f>
        <v/>
      </c>
      <c r="W41" s="196" t="str">
        <f>IF(W40="","",VLOOKUP(W40,'【記載例】シフト記号表（勤務時間帯）'!$C$6:$K$35,9,FALSE))</f>
        <v/>
      </c>
      <c r="X41" s="196" t="str">
        <f>IF(X40="","",VLOOKUP(X40,'【記載例】シフト記号表（勤務時間帯）'!$C$6:$K$35,9,FALSE))</f>
        <v/>
      </c>
      <c r="Y41" s="209">
        <f>IF(Y40="","",VLOOKUP(Y40,'【記載例】シフト記号表（勤務時間帯）'!$C$6:$K$35,9,FALSE))</f>
        <v>8</v>
      </c>
      <c r="Z41" s="182" t="str">
        <f>IF(Z40="","",VLOOKUP(Z40,'【記載例】シフト記号表（勤務時間帯）'!$C$6:$K$35,9,FALSE))</f>
        <v/>
      </c>
      <c r="AA41" s="196" t="str">
        <f>IF(AA40="","",VLOOKUP(AA40,'【記載例】シフト記号表（勤務時間帯）'!$C$6:$K$35,9,FALSE))</f>
        <v/>
      </c>
      <c r="AB41" s="196" t="str">
        <f>IF(AB40="","",VLOOKUP(AB40,'【記載例】シフト記号表（勤務時間帯）'!$C$6:$K$35,9,FALSE))</f>
        <v/>
      </c>
      <c r="AC41" s="196" t="str">
        <f>IF(AC40="","",VLOOKUP(AC40,'【記載例】シフト記号表（勤務時間帯）'!$C$6:$K$35,9,FALSE))</f>
        <v/>
      </c>
      <c r="AD41" s="196" t="str">
        <f>IF(AD40="","",VLOOKUP(AD40,'【記載例】シフト記号表（勤務時間帯）'!$C$6:$K$35,9,FALSE))</f>
        <v/>
      </c>
      <c r="AE41" s="196" t="str">
        <f>IF(AE40="","",VLOOKUP(AE40,'【記載例】シフト記号表（勤務時間帯）'!$C$6:$K$35,9,FALSE))</f>
        <v/>
      </c>
      <c r="AF41" s="209">
        <f>IF(AF40="","",VLOOKUP(AF40,'【記載例】シフト記号表（勤務時間帯）'!$C$6:$K$35,9,FALSE))</f>
        <v>8</v>
      </c>
      <c r="AG41" s="182" t="str">
        <f>IF(AG40="","",VLOOKUP(AG40,'【記載例】シフト記号表（勤務時間帯）'!$C$6:$K$35,9,FALSE))</f>
        <v/>
      </c>
      <c r="AH41" s="196" t="str">
        <f>IF(AH40="","",VLOOKUP(AH40,'【記載例】シフト記号表（勤務時間帯）'!$C$6:$K$35,9,FALSE))</f>
        <v/>
      </c>
      <c r="AI41" s="196" t="str">
        <f>IF(AI40="","",VLOOKUP(AI40,'【記載例】シフト記号表（勤務時間帯）'!$C$6:$K$35,9,FALSE))</f>
        <v/>
      </c>
      <c r="AJ41" s="196" t="str">
        <f>IF(AJ40="","",VLOOKUP(AJ40,'【記載例】シフト記号表（勤務時間帯）'!$C$6:$K$35,9,FALSE))</f>
        <v/>
      </c>
      <c r="AK41" s="196" t="str">
        <f>IF(AK40="","",VLOOKUP(AK40,'【記載例】シフト記号表（勤務時間帯）'!$C$6:$K$35,9,FALSE))</f>
        <v/>
      </c>
      <c r="AL41" s="196" t="str">
        <f>IF(AL40="","",VLOOKUP(AL40,'【記載例】シフト記号表（勤務時間帯）'!$C$6:$K$35,9,FALSE))</f>
        <v/>
      </c>
      <c r="AM41" s="209">
        <f>IF(AM40="","",VLOOKUP(AM40,'【記載例】シフト記号表（勤務時間帯）'!$C$6:$K$35,9,FALSE))</f>
        <v>8</v>
      </c>
      <c r="AN41" s="182" t="str">
        <f>IF(AN40="","",VLOOKUP(AN40,'【記載例】シフト記号表（勤務時間帯）'!$C$6:$K$35,9,FALSE))</f>
        <v/>
      </c>
      <c r="AO41" s="196" t="str">
        <f>IF(AO40="","",VLOOKUP(AO40,'【記載例】シフト記号表（勤務時間帯）'!$C$6:$K$35,9,FALSE))</f>
        <v/>
      </c>
      <c r="AP41" s="196" t="str">
        <f>IF(AP40="","",VLOOKUP(AP40,'【記載例】シフト記号表（勤務時間帯）'!$C$6:$K$35,9,FALSE))</f>
        <v/>
      </c>
      <c r="AQ41" s="196" t="str">
        <f>IF(AQ40="","",VLOOKUP(AQ40,'【記載例】シフト記号表（勤務時間帯）'!$C$6:$K$35,9,FALSE))</f>
        <v/>
      </c>
      <c r="AR41" s="196" t="str">
        <f>IF(AR40="","",VLOOKUP(AR40,'【記載例】シフト記号表（勤務時間帯）'!$C$6:$K$35,9,FALSE))</f>
        <v/>
      </c>
      <c r="AS41" s="196" t="str">
        <f>IF(AS40="","",VLOOKUP(AS40,'【記載例】シフト記号表（勤務時間帯）'!$C$6:$K$35,9,FALSE))</f>
        <v/>
      </c>
      <c r="AT41" s="209">
        <f>IF(AT40="","",VLOOKUP(AT40,'【記載例】シフト記号表（勤務時間帯）'!$C$6:$K$35,9,FALSE))</f>
        <v>8</v>
      </c>
      <c r="AU41" s="182" t="str">
        <f>IF(AU40="","",VLOOKUP(AU40,'【記載例】シフト記号表（勤務時間帯）'!$C$6:$K$35,9,FALSE))</f>
        <v/>
      </c>
      <c r="AV41" s="196" t="str">
        <f>IF(AV40="","",VLOOKUP(AV40,'【記載例】シフト記号表（勤務時間帯）'!$C$6:$K$35,9,FALSE))</f>
        <v/>
      </c>
      <c r="AW41" s="196" t="str">
        <f>IF(AW40="","",VLOOKUP(AW40,'【記載例】シフト記号表（勤務時間帯）'!$C$6:$K$35,9,FALSE))</f>
        <v/>
      </c>
      <c r="AX41" s="257">
        <f>IF($BB$3="４週",SUM(S41:AT41),IF($BB$3="暦月",SUM(S41:AW41),""))</f>
        <v>32</v>
      </c>
      <c r="AY41" s="270"/>
      <c r="AZ41" s="281">
        <f>IF($BB$3="４週",AX41/4,IF($BB$3="暦月",'【記載例】地密通所'!AX41/('【記載例】地密通所'!$BB$8/7),""))</f>
        <v>8</v>
      </c>
      <c r="BA41" s="290"/>
      <c r="BB41" s="301"/>
      <c r="BC41" s="316"/>
      <c r="BD41" s="316"/>
      <c r="BE41" s="316"/>
      <c r="BF41" s="330"/>
    </row>
    <row r="42" spans="2:58" ht="20.25" customHeight="1">
      <c r="B42" s="13"/>
      <c r="C42" s="36"/>
      <c r="D42" s="56"/>
      <c r="E42" s="66"/>
      <c r="F42" s="69" t="str">
        <f>C40</f>
        <v>介護職員</v>
      </c>
      <c r="G42" s="83"/>
      <c r="H42" s="94"/>
      <c r="I42" s="103"/>
      <c r="J42" s="103"/>
      <c r="K42" s="108"/>
      <c r="L42" s="120"/>
      <c r="M42" s="130"/>
      <c r="N42" s="130"/>
      <c r="O42" s="142"/>
      <c r="P42" s="149" t="s">
        <v>73</v>
      </c>
      <c r="Q42" s="158"/>
      <c r="R42" s="166"/>
      <c r="S42" s="183" t="str">
        <f>IF(S40="","",VLOOKUP(S40,'【記載例】シフト記号表（勤務時間帯）'!$C$6:$U$35,19,FALSE))</f>
        <v/>
      </c>
      <c r="T42" s="197" t="str">
        <f>IF(T40="","",VLOOKUP(T40,'【記載例】シフト記号表（勤務時間帯）'!$C$6:$U$35,19,FALSE))</f>
        <v/>
      </c>
      <c r="U42" s="197" t="str">
        <f>IF(U40="","",VLOOKUP(U40,'【記載例】シフト記号表（勤務時間帯）'!$C$6:$U$35,19,FALSE))</f>
        <v/>
      </c>
      <c r="V42" s="197" t="str">
        <f>IF(V40="","",VLOOKUP(V40,'【記載例】シフト記号表（勤務時間帯）'!$C$6:$U$35,19,FALSE))</f>
        <v/>
      </c>
      <c r="W42" s="197" t="str">
        <f>IF(W40="","",VLOOKUP(W40,'【記載例】シフト記号表（勤務時間帯）'!$C$6:$U$35,19,FALSE))</f>
        <v/>
      </c>
      <c r="X42" s="197" t="str">
        <f>IF(X40="","",VLOOKUP(X40,'【記載例】シフト記号表（勤務時間帯）'!$C$6:$U$35,19,FALSE))</f>
        <v/>
      </c>
      <c r="Y42" s="210">
        <f>IF(Y40="","",VLOOKUP(Y40,'【記載例】シフト記号表（勤務時間帯）'!$C$6:$U$35,19,FALSE))</f>
        <v>7</v>
      </c>
      <c r="Z42" s="183" t="str">
        <f>IF(Z40="","",VLOOKUP(Z40,'【記載例】シフト記号表（勤務時間帯）'!$C$6:$U$35,19,FALSE))</f>
        <v/>
      </c>
      <c r="AA42" s="197" t="str">
        <f>IF(AA40="","",VLOOKUP(AA40,'【記載例】シフト記号表（勤務時間帯）'!$C$6:$U$35,19,FALSE))</f>
        <v/>
      </c>
      <c r="AB42" s="197" t="str">
        <f>IF(AB40="","",VLOOKUP(AB40,'【記載例】シフト記号表（勤務時間帯）'!$C$6:$U$35,19,FALSE))</f>
        <v/>
      </c>
      <c r="AC42" s="197" t="str">
        <f>IF(AC40="","",VLOOKUP(AC40,'【記載例】シフト記号表（勤務時間帯）'!$C$6:$U$35,19,FALSE))</f>
        <v/>
      </c>
      <c r="AD42" s="197" t="str">
        <f>IF(AD40="","",VLOOKUP(AD40,'【記載例】シフト記号表（勤務時間帯）'!$C$6:$U$35,19,FALSE))</f>
        <v/>
      </c>
      <c r="AE42" s="197" t="str">
        <f>IF(AE40="","",VLOOKUP(AE40,'【記載例】シフト記号表（勤務時間帯）'!$C$6:$U$35,19,FALSE))</f>
        <v/>
      </c>
      <c r="AF42" s="210">
        <f>IF(AF40="","",VLOOKUP(AF40,'【記載例】シフト記号表（勤務時間帯）'!$C$6:$U$35,19,FALSE))</f>
        <v>7</v>
      </c>
      <c r="AG42" s="183" t="str">
        <f>IF(AG40="","",VLOOKUP(AG40,'【記載例】シフト記号表（勤務時間帯）'!$C$6:$U$35,19,FALSE))</f>
        <v/>
      </c>
      <c r="AH42" s="197" t="str">
        <f>IF(AH40="","",VLOOKUP(AH40,'【記載例】シフト記号表（勤務時間帯）'!$C$6:$U$35,19,FALSE))</f>
        <v/>
      </c>
      <c r="AI42" s="197" t="str">
        <f>IF(AI40="","",VLOOKUP(AI40,'【記載例】シフト記号表（勤務時間帯）'!$C$6:$U$35,19,FALSE))</f>
        <v/>
      </c>
      <c r="AJ42" s="197" t="str">
        <f>IF(AJ40="","",VLOOKUP(AJ40,'【記載例】シフト記号表（勤務時間帯）'!$C$6:$U$35,19,FALSE))</f>
        <v/>
      </c>
      <c r="AK42" s="197" t="str">
        <f>IF(AK40="","",VLOOKUP(AK40,'【記載例】シフト記号表（勤務時間帯）'!$C$6:$U$35,19,FALSE))</f>
        <v/>
      </c>
      <c r="AL42" s="197" t="str">
        <f>IF(AL40="","",VLOOKUP(AL40,'【記載例】シフト記号表（勤務時間帯）'!$C$6:$U$35,19,FALSE))</f>
        <v/>
      </c>
      <c r="AM42" s="210">
        <f>IF(AM40="","",VLOOKUP(AM40,'【記載例】シフト記号表（勤務時間帯）'!$C$6:$U$35,19,FALSE))</f>
        <v>7</v>
      </c>
      <c r="AN42" s="183" t="str">
        <f>IF(AN40="","",VLOOKUP(AN40,'【記載例】シフト記号表（勤務時間帯）'!$C$6:$U$35,19,FALSE))</f>
        <v/>
      </c>
      <c r="AO42" s="197" t="str">
        <f>IF(AO40="","",VLOOKUP(AO40,'【記載例】シフト記号表（勤務時間帯）'!$C$6:$U$35,19,FALSE))</f>
        <v/>
      </c>
      <c r="AP42" s="197" t="str">
        <f>IF(AP40="","",VLOOKUP(AP40,'【記載例】シフト記号表（勤務時間帯）'!$C$6:$U$35,19,FALSE))</f>
        <v/>
      </c>
      <c r="AQ42" s="197" t="str">
        <f>IF(AQ40="","",VLOOKUP(AQ40,'【記載例】シフト記号表（勤務時間帯）'!$C$6:$U$35,19,FALSE))</f>
        <v/>
      </c>
      <c r="AR42" s="197" t="str">
        <f>IF(AR40="","",VLOOKUP(AR40,'【記載例】シフト記号表（勤務時間帯）'!$C$6:$U$35,19,FALSE))</f>
        <v/>
      </c>
      <c r="AS42" s="197" t="str">
        <f>IF(AS40="","",VLOOKUP(AS40,'【記載例】シフト記号表（勤務時間帯）'!$C$6:$U$35,19,FALSE))</f>
        <v/>
      </c>
      <c r="AT42" s="210">
        <f>IF(AT40="","",VLOOKUP(AT40,'【記載例】シフト記号表（勤務時間帯）'!$C$6:$U$35,19,FALSE))</f>
        <v>7</v>
      </c>
      <c r="AU42" s="183" t="str">
        <f>IF(AU40="","",VLOOKUP(AU40,'【記載例】シフト記号表（勤務時間帯）'!$C$6:$U$35,19,FALSE))</f>
        <v/>
      </c>
      <c r="AV42" s="197" t="str">
        <f>IF(AV40="","",VLOOKUP(AV40,'【記載例】シフト記号表（勤務時間帯）'!$C$6:$U$35,19,FALSE))</f>
        <v/>
      </c>
      <c r="AW42" s="197" t="str">
        <f>IF(AW40="","",VLOOKUP(AW40,'【記載例】シフト記号表（勤務時間帯）'!$C$6:$U$35,19,FALSE))</f>
        <v/>
      </c>
      <c r="AX42" s="258">
        <f>IF($BB$3="４週",SUM(S42:AT42),IF($BB$3="暦月",SUM(S42:AW42),""))</f>
        <v>28</v>
      </c>
      <c r="AY42" s="271"/>
      <c r="AZ42" s="282">
        <f>IF($BB$3="４週",AX42/4,IF($BB$3="暦月",'【記載例】地密通所'!AX42/('【記載例】地密通所'!$BB$8/7),""))</f>
        <v>7</v>
      </c>
      <c r="BA42" s="291"/>
      <c r="BB42" s="302"/>
      <c r="BC42" s="317"/>
      <c r="BD42" s="317"/>
      <c r="BE42" s="317"/>
      <c r="BF42" s="331"/>
    </row>
    <row r="43" spans="2:58" ht="20.25" customHeight="1">
      <c r="B43" s="13">
        <f>B40+1</f>
        <v>8</v>
      </c>
      <c r="C43" s="34" t="s">
        <v>65</v>
      </c>
      <c r="D43" s="54"/>
      <c r="E43" s="64"/>
      <c r="F43" s="71"/>
      <c r="G43" s="71" t="s">
        <v>18</v>
      </c>
      <c r="H43" s="95" t="s">
        <v>48</v>
      </c>
      <c r="I43" s="103"/>
      <c r="J43" s="103"/>
      <c r="K43" s="108"/>
      <c r="L43" s="119" t="s">
        <v>141</v>
      </c>
      <c r="M43" s="129"/>
      <c r="N43" s="129"/>
      <c r="O43" s="141"/>
      <c r="P43" s="150" t="s">
        <v>70</v>
      </c>
      <c r="Q43" s="159"/>
      <c r="R43" s="167"/>
      <c r="S43" s="181" t="s">
        <v>50</v>
      </c>
      <c r="T43" s="195"/>
      <c r="U43" s="195" t="s">
        <v>50</v>
      </c>
      <c r="V43" s="195" t="s">
        <v>50</v>
      </c>
      <c r="W43" s="195" t="s">
        <v>50</v>
      </c>
      <c r="X43" s="195"/>
      <c r="Y43" s="208" t="s">
        <v>50</v>
      </c>
      <c r="Z43" s="181" t="s">
        <v>50</v>
      </c>
      <c r="AA43" s="195"/>
      <c r="AB43" s="195" t="s">
        <v>50</v>
      </c>
      <c r="AC43" s="195" t="s">
        <v>50</v>
      </c>
      <c r="AD43" s="195" t="s">
        <v>50</v>
      </c>
      <c r="AE43" s="195"/>
      <c r="AF43" s="208" t="s">
        <v>50</v>
      </c>
      <c r="AG43" s="181" t="s">
        <v>50</v>
      </c>
      <c r="AH43" s="195"/>
      <c r="AI43" s="195" t="s">
        <v>50</v>
      </c>
      <c r="AJ43" s="195" t="s">
        <v>50</v>
      </c>
      <c r="AK43" s="195" t="s">
        <v>50</v>
      </c>
      <c r="AL43" s="195"/>
      <c r="AM43" s="208" t="s">
        <v>50</v>
      </c>
      <c r="AN43" s="181" t="s">
        <v>50</v>
      </c>
      <c r="AO43" s="195"/>
      <c r="AP43" s="195" t="s">
        <v>50</v>
      </c>
      <c r="AQ43" s="195" t="s">
        <v>50</v>
      </c>
      <c r="AR43" s="195" t="s">
        <v>50</v>
      </c>
      <c r="AS43" s="195"/>
      <c r="AT43" s="208" t="s">
        <v>50</v>
      </c>
      <c r="AU43" s="181"/>
      <c r="AV43" s="195"/>
      <c r="AW43" s="195"/>
      <c r="AX43" s="259"/>
      <c r="AY43" s="272"/>
      <c r="AZ43" s="283"/>
      <c r="BA43" s="292"/>
      <c r="BB43" s="303"/>
      <c r="BC43" s="318"/>
      <c r="BD43" s="318"/>
      <c r="BE43" s="318"/>
      <c r="BF43" s="332"/>
    </row>
    <row r="44" spans="2:58" ht="20.25" customHeight="1">
      <c r="B44" s="13"/>
      <c r="C44" s="35"/>
      <c r="D44" s="55"/>
      <c r="E44" s="65"/>
      <c r="F44" s="69"/>
      <c r="G44" s="82"/>
      <c r="H44" s="94"/>
      <c r="I44" s="103"/>
      <c r="J44" s="103"/>
      <c r="K44" s="108"/>
      <c r="L44" s="118"/>
      <c r="M44" s="128"/>
      <c r="N44" s="128"/>
      <c r="O44" s="140"/>
      <c r="P44" s="148" t="s">
        <v>27</v>
      </c>
      <c r="Q44" s="157"/>
      <c r="R44" s="165"/>
      <c r="S44" s="182">
        <f>IF(S43="","",VLOOKUP(S43,'【記載例】シフト記号表（勤務時間帯）'!$C$6:$K$35,9,FALSE))</f>
        <v>8</v>
      </c>
      <c r="T44" s="196" t="str">
        <f>IF(T43="","",VLOOKUP(T43,'【記載例】シフト記号表（勤務時間帯）'!$C$6:$K$35,9,FALSE))</f>
        <v/>
      </c>
      <c r="U44" s="196">
        <f>IF(U43="","",VLOOKUP(U43,'【記載例】シフト記号表（勤務時間帯）'!$C$6:$K$35,9,FALSE))</f>
        <v>8</v>
      </c>
      <c r="V44" s="196">
        <f>IF(V43="","",VLOOKUP(V43,'【記載例】シフト記号表（勤務時間帯）'!$C$6:$K$35,9,FALSE))</f>
        <v>8</v>
      </c>
      <c r="W44" s="196">
        <f>IF(W43="","",VLOOKUP(W43,'【記載例】シフト記号表（勤務時間帯）'!$C$6:$K$35,9,FALSE))</f>
        <v>8</v>
      </c>
      <c r="X44" s="196" t="str">
        <f>IF(X43="","",VLOOKUP(X43,'【記載例】シフト記号表（勤務時間帯）'!$C$6:$K$35,9,FALSE))</f>
        <v/>
      </c>
      <c r="Y44" s="209">
        <f>IF(Y43="","",VLOOKUP(Y43,'【記載例】シフト記号表（勤務時間帯）'!$C$6:$K$35,9,FALSE))</f>
        <v>8</v>
      </c>
      <c r="Z44" s="182">
        <f>IF(Z43="","",VLOOKUP(Z43,'【記載例】シフト記号表（勤務時間帯）'!$C$6:$K$35,9,FALSE))</f>
        <v>8</v>
      </c>
      <c r="AA44" s="196" t="str">
        <f>IF(AA43="","",VLOOKUP(AA43,'【記載例】シフト記号表（勤務時間帯）'!$C$6:$K$35,9,FALSE))</f>
        <v/>
      </c>
      <c r="AB44" s="196">
        <f>IF(AB43="","",VLOOKUP(AB43,'【記載例】シフト記号表（勤務時間帯）'!$C$6:$K$35,9,FALSE))</f>
        <v>8</v>
      </c>
      <c r="AC44" s="196">
        <f>IF(AC43="","",VLOOKUP(AC43,'【記載例】シフト記号表（勤務時間帯）'!$C$6:$K$35,9,FALSE))</f>
        <v>8</v>
      </c>
      <c r="AD44" s="196">
        <f>IF(AD43="","",VLOOKUP(AD43,'【記載例】シフト記号表（勤務時間帯）'!$C$6:$K$35,9,FALSE))</f>
        <v>8</v>
      </c>
      <c r="AE44" s="196" t="str">
        <f>IF(AE43="","",VLOOKUP(AE43,'【記載例】シフト記号表（勤務時間帯）'!$C$6:$K$35,9,FALSE))</f>
        <v/>
      </c>
      <c r="AF44" s="209">
        <f>IF(AF43="","",VLOOKUP(AF43,'【記載例】シフト記号表（勤務時間帯）'!$C$6:$K$35,9,FALSE))</f>
        <v>8</v>
      </c>
      <c r="AG44" s="182">
        <f>IF(AG43="","",VLOOKUP(AG43,'【記載例】シフト記号表（勤務時間帯）'!$C$6:$K$35,9,FALSE))</f>
        <v>8</v>
      </c>
      <c r="AH44" s="196" t="str">
        <f>IF(AH43="","",VLOOKUP(AH43,'【記載例】シフト記号表（勤務時間帯）'!$C$6:$K$35,9,FALSE))</f>
        <v/>
      </c>
      <c r="AI44" s="196">
        <f>IF(AI43="","",VLOOKUP(AI43,'【記載例】シフト記号表（勤務時間帯）'!$C$6:$K$35,9,FALSE))</f>
        <v>8</v>
      </c>
      <c r="AJ44" s="196">
        <f>IF(AJ43="","",VLOOKUP(AJ43,'【記載例】シフト記号表（勤務時間帯）'!$C$6:$K$35,9,FALSE))</f>
        <v>8</v>
      </c>
      <c r="AK44" s="196">
        <f>IF(AK43="","",VLOOKUP(AK43,'【記載例】シフト記号表（勤務時間帯）'!$C$6:$K$35,9,FALSE))</f>
        <v>8</v>
      </c>
      <c r="AL44" s="196" t="str">
        <f>IF(AL43="","",VLOOKUP(AL43,'【記載例】シフト記号表（勤務時間帯）'!$C$6:$K$35,9,FALSE))</f>
        <v/>
      </c>
      <c r="AM44" s="209">
        <f>IF(AM43="","",VLOOKUP(AM43,'【記載例】シフト記号表（勤務時間帯）'!$C$6:$K$35,9,FALSE))</f>
        <v>8</v>
      </c>
      <c r="AN44" s="182">
        <f>IF(AN43="","",VLOOKUP(AN43,'【記載例】シフト記号表（勤務時間帯）'!$C$6:$K$35,9,FALSE))</f>
        <v>8</v>
      </c>
      <c r="AO44" s="196" t="str">
        <f>IF(AO43="","",VLOOKUP(AO43,'【記載例】シフト記号表（勤務時間帯）'!$C$6:$K$35,9,FALSE))</f>
        <v/>
      </c>
      <c r="AP44" s="196">
        <f>IF(AP43="","",VLOOKUP(AP43,'【記載例】シフト記号表（勤務時間帯）'!$C$6:$K$35,9,FALSE))</f>
        <v>8</v>
      </c>
      <c r="AQ44" s="196">
        <f>IF(AQ43="","",VLOOKUP(AQ43,'【記載例】シフト記号表（勤務時間帯）'!$C$6:$K$35,9,FALSE))</f>
        <v>8</v>
      </c>
      <c r="AR44" s="196">
        <f>IF(AR43="","",VLOOKUP(AR43,'【記載例】シフト記号表（勤務時間帯）'!$C$6:$K$35,9,FALSE))</f>
        <v>8</v>
      </c>
      <c r="AS44" s="196" t="str">
        <f>IF(AS43="","",VLOOKUP(AS43,'【記載例】シフト記号表（勤務時間帯）'!$C$6:$K$35,9,FALSE))</f>
        <v/>
      </c>
      <c r="AT44" s="209">
        <f>IF(AT43="","",VLOOKUP(AT43,'【記載例】シフト記号表（勤務時間帯）'!$C$6:$K$35,9,FALSE))</f>
        <v>8</v>
      </c>
      <c r="AU44" s="182" t="str">
        <f>IF(AU43="","",VLOOKUP(AU43,'【記載例】シフト記号表（勤務時間帯）'!$C$6:$K$35,9,FALSE))</f>
        <v/>
      </c>
      <c r="AV44" s="196" t="str">
        <f>IF(AV43="","",VLOOKUP(AV43,'【記載例】シフト記号表（勤務時間帯）'!$C$6:$K$35,9,FALSE))</f>
        <v/>
      </c>
      <c r="AW44" s="196" t="str">
        <f>IF(AW43="","",VLOOKUP(AW43,'【記載例】シフト記号表（勤務時間帯）'!$C$6:$K$35,9,FALSE))</f>
        <v/>
      </c>
      <c r="AX44" s="257">
        <f>IF($BB$3="４週",SUM(S44:AT44),IF($BB$3="暦月",SUM(S44:AW44),""))</f>
        <v>160</v>
      </c>
      <c r="AY44" s="270"/>
      <c r="AZ44" s="281">
        <f>IF($BB$3="４週",AX44/4,IF($BB$3="暦月",'【記載例】地密通所'!AX44/('【記載例】地密通所'!$BB$8/7),""))</f>
        <v>40</v>
      </c>
      <c r="BA44" s="290"/>
      <c r="BB44" s="301"/>
      <c r="BC44" s="316"/>
      <c r="BD44" s="316"/>
      <c r="BE44" s="316"/>
      <c r="BF44" s="330"/>
    </row>
    <row r="45" spans="2:58" ht="20.25" customHeight="1">
      <c r="B45" s="13"/>
      <c r="C45" s="36"/>
      <c r="D45" s="56"/>
      <c r="E45" s="66"/>
      <c r="F45" s="69" t="str">
        <f>C43</f>
        <v>介護職員</v>
      </c>
      <c r="G45" s="83"/>
      <c r="H45" s="94"/>
      <c r="I45" s="103"/>
      <c r="J45" s="103"/>
      <c r="K45" s="108"/>
      <c r="L45" s="120"/>
      <c r="M45" s="130"/>
      <c r="N45" s="130"/>
      <c r="O45" s="142"/>
      <c r="P45" s="149" t="s">
        <v>73</v>
      </c>
      <c r="Q45" s="158"/>
      <c r="R45" s="166"/>
      <c r="S45" s="183">
        <f>IF(S43="","",VLOOKUP(S43,'【記載例】シフト記号表（勤務時間帯）'!$C$6:$U$35,19,FALSE))</f>
        <v>7</v>
      </c>
      <c r="T45" s="197" t="str">
        <f>IF(T43="","",VLOOKUP(T43,'【記載例】シフト記号表（勤務時間帯）'!$C$6:$U$35,19,FALSE))</f>
        <v/>
      </c>
      <c r="U45" s="197">
        <f>IF(U43="","",VLOOKUP(U43,'【記載例】シフト記号表（勤務時間帯）'!$C$6:$U$35,19,FALSE))</f>
        <v>7</v>
      </c>
      <c r="V45" s="197">
        <f>IF(V43="","",VLOOKUP(V43,'【記載例】シフト記号表（勤務時間帯）'!$C$6:$U$35,19,FALSE))</f>
        <v>7</v>
      </c>
      <c r="W45" s="197">
        <f>IF(W43="","",VLOOKUP(W43,'【記載例】シフト記号表（勤務時間帯）'!$C$6:$U$35,19,FALSE))</f>
        <v>7</v>
      </c>
      <c r="X45" s="197" t="str">
        <f>IF(X43="","",VLOOKUP(X43,'【記載例】シフト記号表（勤務時間帯）'!$C$6:$U$35,19,FALSE))</f>
        <v/>
      </c>
      <c r="Y45" s="210">
        <f>IF(Y43="","",VLOOKUP(Y43,'【記載例】シフト記号表（勤務時間帯）'!$C$6:$U$35,19,FALSE))</f>
        <v>7</v>
      </c>
      <c r="Z45" s="183">
        <f>IF(Z43="","",VLOOKUP(Z43,'【記載例】シフト記号表（勤務時間帯）'!$C$6:$U$35,19,FALSE))</f>
        <v>7</v>
      </c>
      <c r="AA45" s="197" t="str">
        <f>IF(AA43="","",VLOOKUP(AA43,'【記載例】シフト記号表（勤務時間帯）'!$C$6:$U$35,19,FALSE))</f>
        <v/>
      </c>
      <c r="AB45" s="197">
        <f>IF(AB43="","",VLOOKUP(AB43,'【記載例】シフト記号表（勤務時間帯）'!$C$6:$U$35,19,FALSE))</f>
        <v>7</v>
      </c>
      <c r="AC45" s="197">
        <f>IF(AC43="","",VLOOKUP(AC43,'【記載例】シフト記号表（勤務時間帯）'!$C$6:$U$35,19,FALSE))</f>
        <v>7</v>
      </c>
      <c r="AD45" s="197">
        <f>IF(AD43="","",VLOOKUP(AD43,'【記載例】シフト記号表（勤務時間帯）'!$C$6:$U$35,19,FALSE))</f>
        <v>7</v>
      </c>
      <c r="AE45" s="197" t="str">
        <f>IF(AE43="","",VLOOKUP(AE43,'【記載例】シフト記号表（勤務時間帯）'!$C$6:$U$35,19,FALSE))</f>
        <v/>
      </c>
      <c r="AF45" s="210">
        <f>IF(AF43="","",VLOOKUP(AF43,'【記載例】シフト記号表（勤務時間帯）'!$C$6:$U$35,19,FALSE))</f>
        <v>7</v>
      </c>
      <c r="AG45" s="183">
        <f>IF(AG43="","",VLOOKUP(AG43,'【記載例】シフト記号表（勤務時間帯）'!$C$6:$U$35,19,FALSE))</f>
        <v>7</v>
      </c>
      <c r="AH45" s="197" t="str">
        <f>IF(AH43="","",VLOOKUP(AH43,'【記載例】シフト記号表（勤務時間帯）'!$C$6:$U$35,19,FALSE))</f>
        <v/>
      </c>
      <c r="AI45" s="197">
        <f>IF(AI43="","",VLOOKUP(AI43,'【記載例】シフト記号表（勤務時間帯）'!$C$6:$U$35,19,FALSE))</f>
        <v>7</v>
      </c>
      <c r="AJ45" s="197">
        <f>IF(AJ43="","",VLOOKUP(AJ43,'【記載例】シフト記号表（勤務時間帯）'!$C$6:$U$35,19,FALSE))</f>
        <v>7</v>
      </c>
      <c r="AK45" s="197">
        <f>IF(AK43="","",VLOOKUP(AK43,'【記載例】シフト記号表（勤務時間帯）'!$C$6:$U$35,19,FALSE))</f>
        <v>7</v>
      </c>
      <c r="AL45" s="197" t="str">
        <f>IF(AL43="","",VLOOKUP(AL43,'【記載例】シフト記号表（勤務時間帯）'!$C$6:$U$35,19,FALSE))</f>
        <v/>
      </c>
      <c r="AM45" s="210">
        <f>IF(AM43="","",VLOOKUP(AM43,'【記載例】シフト記号表（勤務時間帯）'!$C$6:$U$35,19,FALSE))</f>
        <v>7</v>
      </c>
      <c r="AN45" s="183">
        <f>IF(AN43="","",VLOOKUP(AN43,'【記載例】シフト記号表（勤務時間帯）'!$C$6:$U$35,19,FALSE))</f>
        <v>7</v>
      </c>
      <c r="AO45" s="197" t="str">
        <f>IF(AO43="","",VLOOKUP(AO43,'【記載例】シフト記号表（勤務時間帯）'!$C$6:$U$35,19,FALSE))</f>
        <v/>
      </c>
      <c r="AP45" s="197">
        <f>IF(AP43="","",VLOOKUP(AP43,'【記載例】シフト記号表（勤務時間帯）'!$C$6:$U$35,19,FALSE))</f>
        <v>7</v>
      </c>
      <c r="AQ45" s="197">
        <f>IF(AQ43="","",VLOOKUP(AQ43,'【記載例】シフト記号表（勤務時間帯）'!$C$6:$U$35,19,FALSE))</f>
        <v>7</v>
      </c>
      <c r="AR45" s="197">
        <f>IF(AR43="","",VLOOKUP(AR43,'【記載例】シフト記号表（勤務時間帯）'!$C$6:$U$35,19,FALSE))</f>
        <v>7</v>
      </c>
      <c r="AS45" s="197" t="str">
        <f>IF(AS43="","",VLOOKUP(AS43,'【記載例】シフト記号表（勤務時間帯）'!$C$6:$U$35,19,FALSE))</f>
        <v/>
      </c>
      <c r="AT45" s="210">
        <f>IF(AT43="","",VLOOKUP(AT43,'【記載例】シフト記号表（勤務時間帯）'!$C$6:$U$35,19,FALSE))</f>
        <v>7</v>
      </c>
      <c r="AU45" s="183" t="str">
        <f>IF(AU43="","",VLOOKUP(AU43,'【記載例】シフト記号表（勤務時間帯）'!$C$6:$U$35,19,FALSE))</f>
        <v/>
      </c>
      <c r="AV45" s="197" t="str">
        <f>IF(AV43="","",VLOOKUP(AV43,'【記載例】シフト記号表（勤務時間帯）'!$C$6:$U$35,19,FALSE))</f>
        <v/>
      </c>
      <c r="AW45" s="197" t="str">
        <f>IF(AW43="","",VLOOKUP(AW43,'【記載例】シフト記号表（勤務時間帯）'!$C$6:$U$35,19,FALSE))</f>
        <v/>
      </c>
      <c r="AX45" s="258">
        <f>IF($BB$3="４週",SUM(S45:AT45),IF($BB$3="暦月",SUM(S45:AW45),""))</f>
        <v>140</v>
      </c>
      <c r="AY45" s="271"/>
      <c r="AZ45" s="282">
        <f>IF($BB$3="４週",AX45/4,IF($BB$3="暦月",'【記載例】地密通所'!AX45/('【記載例】地密通所'!$BB$8/7),""))</f>
        <v>35</v>
      </c>
      <c r="BA45" s="291"/>
      <c r="BB45" s="302"/>
      <c r="BC45" s="317"/>
      <c r="BD45" s="317"/>
      <c r="BE45" s="317"/>
      <c r="BF45" s="331"/>
    </row>
    <row r="46" spans="2:58" ht="20.25" customHeight="1">
      <c r="B46" s="13">
        <f>B43+1</f>
        <v>9</v>
      </c>
      <c r="C46" s="34" t="s">
        <v>65</v>
      </c>
      <c r="D46" s="54"/>
      <c r="E46" s="64"/>
      <c r="F46" s="71"/>
      <c r="G46" s="71" t="s">
        <v>18</v>
      </c>
      <c r="H46" s="95" t="s">
        <v>0</v>
      </c>
      <c r="I46" s="103"/>
      <c r="J46" s="103"/>
      <c r="K46" s="108"/>
      <c r="L46" s="119" t="s">
        <v>142</v>
      </c>
      <c r="M46" s="129"/>
      <c r="N46" s="129"/>
      <c r="O46" s="141"/>
      <c r="P46" s="150" t="s">
        <v>70</v>
      </c>
      <c r="Q46" s="159"/>
      <c r="R46" s="167"/>
      <c r="S46" s="181" t="s">
        <v>50</v>
      </c>
      <c r="T46" s="195" t="s">
        <v>50</v>
      </c>
      <c r="U46" s="195"/>
      <c r="V46" s="195" t="s">
        <v>50</v>
      </c>
      <c r="W46" s="195" t="s">
        <v>50</v>
      </c>
      <c r="X46" s="195" t="s">
        <v>50</v>
      </c>
      <c r="Y46" s="208"/>
      <c r="Z46" s="181" t="s">
        <v>50</v>
      </c>
      <c r="AA46" s="195" t="s">
        <v>50</v>
      </c>
      <c r="AB46" s="195"/>
      <c r="AC46" s="195" t="s">
        <v>50</v>
      </c>
      <c r="AD46" s="195" t="s">
        <v>50</v>
      </c>
      <c r="AE46" s="195" t="s">
        <v>50</v>
      </c>
      <c r="AF46" s="208"/>
      <c r="AG46" s="181" t="s">
        <v>50</v>
      </c>
      <c r="AH46" s="195" t="s">
        <v>50</v>
      </c>
      <c r="AI46" s="195"/>
      <c r="AJ46" s="195" t="s">
        <v>50</v>
      </c>
      <c r="AK46" s="195" t="s">
        <v>50</v>
      </c>
      <c r="AL46" s="195" t="s">
        <v>50</v>
      </c>
      <c r="AM46" s="208"/>
      <c r="AN46" s="181" t="s">
        <v>50</v>
      </c>
      <c r="AO46" s="195" t="s">
        <v>50</v>
      </c>
      <c r="AP46" s="195"/>
      <c r="AQ46" s="195" t="s">
        <v>50</v>
      </c>
      <c r="AR46" s="195" t="s">
        <v>50</v>
      </c>
      <c r="AS46" s="195" t="s">
        <v>50</v>
      </c>
      <c r="AT46" s="208"/>
      <c r="AU46" s="181"/>
      <c r="AV46" s="195"/>
      <c r="AW46" s="195"/>
      <c r="AX46" s="259"/>
      <c r="AY46" s="272"/>
      <c r="AZ46" s="283"/>
      <c r="BA46" s="292"/>
      <c r="BB46" s="303"/>
      <c r="BC46" s="318"/>
      <c r="BD46" s="318"/>
      <c r="BE46" s="318"/>
      <c r="BF46" s="332"/>
    </row>
    <row r="47" spans="2:58" ht="20.25" customHeight="1">
      <c r="B47" s="13"/>
      <c r="C47" s="35"/>
      <c r="D47" s="55"/>
      <c r="E47" s="65"/>
      <c r="F47" s="69"/>
      <c r="G47" s="82"/>
      <c r="H47" s="94"/>
      <c r="I47" s="103"/>
      <c r="J47" s="103"/>
      <c r="K47" s="108"/>
      <c r="L47" s="118"/>
      <c r="M47" s="128"/>
      <c r="N47" s="128"/>
      <c r="O47" s="140"/>
      <c r="P47" s="148" t="s">
        <v>27</v>
      </c>
      <c r="Q47" s="157"/>
      <c r="R47" s="165"/>
      <c r="S47" s="182">
        <f>IF(S46="","",VLOOKUP(S46,'【記載例】シフト記号表（勤務時間帯）'!$C$6:$K$35,9,FALSE))</f>
        <v>8</v>
      </c>
      <c r="T47" s="196">
        <f>IF(T46="","",VLOOKUP(T46,'【記載例】シフト記号表（勤務時間帯）'!$C$6:$K$35,9,FALSE))</f>
        <v>8</v>
      </c>
      <c r="U47" s="196" t="str">
        <f>IF(U46="","",VLOOKUP(U46,'【記載例】シフト記号表（勤務時間帯）'!$C$6:$K$35,9,FALSE))</f>
        <v/>
      </c>
      <c r="V47" s="196">
        <f>IF(V46="","",VLOOKUP(V46,'【記載例】シフト記号表（勤務時間帯）'!$C$6:$K$35,9,FALSE))</f>
        <v>8</v>
      </c>
      <c r="W47" s="196">
        <f>IF(W46="","",VLOOKUP(W46,'【記載例】シフト記号表（勤務時間帯）'!$C$6:$K$35,9,FALSE))</f>
        <v>8</v>
      </c>
      <c r="X47" s="196">
        <f>IF(X46="","",VLOOKUP(X46,'【記載例】シフト記号表（勤務時間帯）'!$C$6:$K$35,9,FALSE))</f>
        <v>8</v>
      </c>
      <c r="Y47" s="209" t="str">
        <f>IF(Y46="","",VLOOKUP(Y46,'【記載例】シフト記号表（勤務時間帯）'!$C$6:$K$35,9,FALSE))</f>
        <v/>
      </c>
      <c r="Z47" s="182">
        <f>IF(Z46="","",VLOOKUP(Z46,'【記載例】シフト記号表（勤務時間帯）'!$C$6:$K$35,9,FALSE))</f>
        <v>8</v>
      </c>
      <c r="AA47" s="196">
        <f>IF(AA46="","",VLOOKUP(AA46,'【記載例】シフト記号表（勤務時間帯）'!$C$6:$K$35,9,FALSE))</f>
        <v>8</v>
      </c>
      <c r="AB47" s="196" t="str">
        <f>IF(AB46="","",VLOOKUP(AB46,'【記載例】シフト記号表（勤務時間帯）'!$C$6:$K$35,9,FALSE))</f>
        <v/>
      </c>
      <c r="AC47" s="196">
        <f>IF(AC46="","",VLOOKUP(AC46,'【記載例】シフト記号表（勤務時間帯）'!$C$6:$K$35,9,FALSE))</f>
        <v>8</v>
      </c>
      <c r="AD47" s="196">
        <f>IF(AD46="","",VLOOKUP(AD46,'【記載例】シフト記号表（勤務時間帯）'!$C$6:$K$35,9,FALSE))</f>
        <v>8</v>
      </c>
      <c r="AE47" s="196">
        <f>IF(AE46="","",VLOOKUP(AE46,'【記載例】シフト記号表（勤務時間帯）'!$C$6:$K$35,9,FALSE))</f>
        <v>8</v>
      </c>
      <c r="AF47" s="209" t="str">
        <f>IF(AF46="","",VLOOKUP(AF46,'【記載例】シフト記号表（勤務時間帯）'!$C$6:$K$35,9,FALSE))</f>
        <v/>
      </c>
      <c r="AG47" s="182">
        <f>IF(AG46="","",VLOOKUP(AG46,'【記載例】シフト記号表（勤務時間帯）'!$C$6:$K$35,9,FALSE))</f>
        <v>8</v>
      </c>
      <c r="AH47" s="196">
        <f>IF(AH46="","",VLOOKUP(AH46,'【記載例】シフト記号表（勤務時間帯）'!$C$6:$K$35,9,FALSE))</f>
        <v>8</v>
      </c>
      <c r="AI47" s="196" t="str">
        <f>IF(AI46="","",VLOOKUP(AI46,'【記載例】シフト記号表（勤務時間帯）'!$C$6:$K$35,9,FALSE))</f>
        <v/>
      </c>
      <c r="AJ47" s="196">
        <f>IF(AJ46="","",VLOOKUP(AJ46,'【記載例】シフト記号表（勤務時間帯）'!$C$6:$K$35,9,FALSE))</f>
        <v>8</v>
      </c>
      <c r="AK47" s="196">
        <f>IF(AK46="","",VLOOKUP(AK46,'【記載例】シフト記号表（勤務時間帯）'!$C$6:$K$35,9,FALSE))</f>
        <v>8</v>
      </c>
      <c r="AL47" s="196">
        <f>IF(AL46="","",VLOOKUP(AL46,'【記載例】シフト記号表（勤務時間帯）'!$C$6:$K$35,9,FALSE))</f>
        <v>8</v>
      </c>
      <c r="AM47" s="209" t="str">
        <f>IF(AM46="","",VLOOKUP(AM46,'【記載例】シフト記号表（勤務時間帯）'!$C$6:$K$35,9,FALSE))</f>
        <v/>
      </c>
      <c r="AN47" s="182">
        <f>IF(AN46="","",VLOOKUP(AN46,'【記載例】シフト記号表（勤務時間帯）'!$C$6:$K$35,9,FALSE))</f>
        <v>8</v>
      </c>
      <c r="AO47" s="196">
        <f>IF(AO46="","",VLOOKUP(AO46,'【記載例】シフト記号表（勤務時間帯）'!$C$6:$K$35,9,FALSE))</f>
        <v>8</v>
      </c>
      <c r="AP47" s="196" t="str">
        <f>IF(AP46="","",VLOOKUP(AP46,'【記載例】シフト記号表（勤務時間帯）'!$C$6:$K$35,9,FALSE))</f>
        <v/>
      </c>
      <c r="AQ47" s="196">
        <f>IF(AQ46="","",VLOOKUP(AQ46,'【記載例】シフト記号表（勤務時間帯）'!$C$6:$K$35,9,FALSE))</f>
        <v>8</v>
      </c>
      <c r="AR47" s="196">
        <f>IF(AR46="","",VLOOKUP(AR46,'【記載例】シフト記号表（勤務時間帯）'!$C$6:$K$35,9,FALSE))</f>
        <v>8</v>
      </c>
      <c r="AS47" s="196">
        <f>IF(AS46="","",VLOOKUP(AS46,'【記載例】シフト記号表（勤務時間帯）'!$C$6:$K$35,9,FALSE))</f>
        <v>8</v>
      </c>
      <c r="AT47" s="209" t="str">
        <f>IF(AT46="","",VLOOKUP(AT46,'【記載例】シフト記号表（勤務時間帯）'!$C$6:$K$35,9,FALSE))</f>
        <v/>
      </c>
      <c r="AU47" s="182" t="str">
        <f>IF(AU46="","",VLOOKUP(AU46,'【記載例】シフト記号表（勤務時間帯）'!$C$6:$K$35,9,FALSE))</f>
        <v/>
      </c>
      <c r="AV47" s="196" t="str">
        <f>IF(AV46="","",VLOOKUP(AV46,'【記載例】シフト記号表（勤務時間帯）'!$C$6:$K$35,9,FALSE))</f>
        <v/>
      </c>
      <c r="AW47" s="196" t="str">
        <f>IF(AW46="","",VLOOKUP(AW46,'【記載例】シフト記号表（勤務時間帯）'!$C$6:$K$35,9,FALSE))</f>
        <v/>
      </c>
      <c r="AX47" s="257">
        <f>IF($BB$3="４週",SUM(S47:AT47),IF($BB$3="暦月",SUM(S47:AW47),""))</f>
        <v>160</v>
      </c>
      <c r="AY47" s="270"/>
      <c r="AZ47" s="281">
        <f>IF($BB$3="４週",AX47/4,IF($BB$3="暦月",'【記載例】地密通所'!AX47/('【記載例】地密通所'!$BB$8/7),""))</f>
        <v>40</v>
      </c>
      <c r="BA47" s="290"/>
      <c r="BB47" s="301"/>
      <c r="BC47" s="316"/>
      <c r="BD47" s="316"/>
      <c r="BE47" s="316"/>
      <c r="BF47" s="330"/>
    </row>
    <row r="48" spans="2:58" ht="20.25" customHeight="1">
      <c r="B48" s="13"/>
      <c r="C48" s="36"/>
      <c r="D48" s="56"/>
      <c r="E48" s="66"/>
      <c r="F48" s="69" t="str">
        <f>C46</f>
        <v>介護職員</v>
      </c>
      <c r="G48" s="83"/>
      <c r="H48" s="94"/>
      <c r="I48" s="103"/>
      <c r="J48" s="103"/>
      <c r="K48" s="108"/>
      <c r="L48" s="120"/>
      <c r="M48" s="130"/>
      <c r="N48" s="130"/>
      <c r="O48" s="142"/>
      <c r="P48" s="149" t="s">
        <v>73</v>
      </c>
      <c r="Q48" s="158"/>
      <c r="R48" s="166"/>
      <c r="S48" s="183">
        <f>IF(S46="","",VLOOKUP(S46,'【記載例】シフト記号表（勤務時間帯）'!$C$6:$U$35,19,FALSE))</f>
        <v>7</v>
      </c>
      <c r="T48" s="197">
        <f>IF(T46="","",VLOOKUP(T46,'【記載例】シフト記号表（勤務時間帯）'!$C$6:$U$35,19,FALSE))</f>
        <v>7</v>
      </c>
      <c r="U48" s="197" t="str">
        <f>IF(U46="","",VLOOKUP(U46,'【記載例】シフト記号表（勤務時間帯）'!$C$6:$U$35,19,FALSE))</f>
        <v/>
      </c>
      <c r="V48" s="197">
        <f>IF(V46="","",VLOOKUP(V46,'【記載例】シフト記号表（勤務時間帯）'!$C$6:$U$35,19,FALSE))</f>
        <v>7</v>
      </c>
      <c r="W48" s="197">
        <f>IF(W46="","",VLOOKUP(W46,'【記載例】シフト記号表（勤務時間帯）'!$C$6:$U$35,19,FALSE))</f>
        <v>7</v>
      </c>
      <c r="X48" s="197">
        <f>IF(X46="","",VLOOKUP(X46,'【記載例】シフト記号表（勤務時間帯）'!$C$6:$U$35,19,FALSE))</f>
        <v>7</v>
      </c>
      <c r="Y48" s="210" t="str">
        <f>IF(Y46="","",VLOOKUP(Y46,'【記載例】シフト記号表（勤務時間帯）'!$C$6:$U$35,19,FALSE))</f>
        <v/>
      </c>
      <c r="Z48" s="183">
        <f>IF(Z46="","",VLOOKUP(Z46,'【記載例】シフト記号表（勤務時間帯）'!$C$6:$U$35,19,FALSE))</f>
        <v>7</v>
      </c>
      <c r="AA48" s="197">
        <f>IF(AA46="","",VLOOKUP(AA46,'【記載例】シフト記号表（勤務時間帯）'!$C$6:$U$35,19,FALSE))</f>
        <v>7</v>
      </c>
      <c r="AB48" s="197" t="str">
        <f>IF(AB46="","",VLOOKUP(AB46,'【記載例】シフト記号表（勤務時間帯）'!$C$6:$U$35,19,FALSE))</f>
        <v/>
      </c>
      <c r="AC48" s="197">
        <f>IF(AC46="","",VLOOKUP(AC46,'【記載例】シフト記号表（勤務時間帯）'!$C$6:$U$35,19,FALSE))</f>
        <v>7</v>
      </c>
      <c r="AD48" s="197">
        <f>IF(AD46="","",VLOOKUP(AD46,'【記載例】シフト記号表（勤務時間帯）'!$C$6:$U$35,19,FALSE))</f>
        <v>7</v>
      </c>
      <c r="AE48" s="197">
        <f>IF(AE46="","",VLOOKUP(AE46,'【記載例】シフト記号表（勤務時間帯）'!$C$6:$U$35,19,FALSE))</f>
        <v>7</v>
      </c>
      <c r="AF48" s="210" t="str">
        <f>IF(AF46="","",VLOOKUP(AF46,'【記載例】シフト記号表（勤務時間帯）'!$C$6:$U$35,19,FALSE))</f>
        <v/>
      </c>
      <c r="AG48" s="183">
        <f>IF(AG46="","",VLOOKUP(AG46,'【記載例】シフト記号表（勤務時間帯）'!$C$6:$U$35,19,FALSE))</f>
        <v>7</v>
      </c>
      <c r="AH48" s="197">
        <f>IF(AH46="","",VLOOKUP(AH46,'【記載例】シフト記号表（勤務時間帯）'!$C$6:$U$35,19,FALSE))</f>
        <v>7</v>
      </c>
      <c r="AI48" s="197" t="str">
        <f>IF(AI46="","",VLOOKUP(AI46,'【記載例】シフト記号表（勤務時間帯）'!$C$6:$U$35,19,FALSE))</f>
        <v/>
      </c>
      <c r="AJ48" s="197">
        <f>IF(AJ46="","",VLOOKUP(AJ46,'【記載例】シフト記号表（勤務時間帯）'!$C$6:$U$35,19,FALSE))</f>
        <v>7</v>
      </c>
      <c r="AK48" s="197">
        <f>IF(AK46="","",VLOOKUP(AK46,'【記載例】シフト記号表（勤務時間帯）'!$C$6:$U$35,19,FALSE))</f>
        <v>7</v>
      </c>
      <c r="AL48" s="197">
        <f>IF(AL46="","",VLOOKUP(AL46,'【記載例】シフト記号表（勤務時間帯）'!$C$6:$U$35,19,FALSE))</f>
        <v>7</v>
      </c>
      <c r="AM48" s="210" t="str">
        <f>IF(AM46="","",VLOOKUP(AM46,'【記載例】シフト記号表（勤務時間帯）'!$C$6:$U$35,19,FALSE))</f>
        <v/>
      </c>
      <c r="AN48" s="183">
        <f>IF(AN46="","",VLOOKUP(AN46,'【記載例】シフト記号表（勤務時間帯）'!$C$6:$U$35,19,FALSE))</f>
        <v>7</v>
      </c>
      <c r="AO48" s="197">
        <f>IF(AO46="","",VLOOKUP(AO46,'【記載例】シフト記号表（勤務時間帯）'!$C$6:$U$35,19,FALSE))</f>
        <v>7</v>
      </c>
      <c r="AP48" s="197" t="str">
        <f>IF(AP46="","",VLOOKUP(AP46,'【記載例】シフト記号表（勤務時間帯）'!$C$6:$U$35,19,FALSE))</f>
        <v/>
      </c>
      <c r="AQ48" s="197">
        <f>IF(AQ46="","",VLOOKUP(AQ46,'【記載例】シフト記号表（勤務時間帯）'!$C$6:$U$35,19,FALSE))</f>
        <v>7</v>
      </c>
      <c r="AR48" s="197">
        <f>IF(AR46="","",VLOOKUP(AR46,'【記載例】シフト記号表（勤務時間帯）'!$C$6:$U$35,19,FALSE))</f>
        <v>7</v>
      </c>
      <c r="AS48" s="197">
        <f>IF(AS46="","",VLOOKUP(AS46,'【記載例】シフト記号表（勤務時間帯）'!$C$6:$U$35,19,FALSE))</f>
        <v>7</v>
      </c>
      <c r="AT48" s="210" t="str">
        <f>IF(AT46="","",VLOOKUP(AT46,'【記載例】シフト記号表（勤務時間帯）'!$C$6:$U$35,19,FALSE))</f>
        <v/>
      </c>
      <c r="AU48" s="183" t="str">
        <f>IF(AU46="","",VLOOKUP(AU46,'【記載例】シフト記号表（勤務時間帯）'!$C$6:$U$35,19,FALSE))</f>
        <v/>
      </c>
      <c r="AV48" s="197" t="str">
        <f>IF(AV46="","",VLOOKUP(AV46,'【記載例】シフト記号表（勤務時間帯）'!$C$6:$U$35,19,FALSE))</f>
        <v/>
      </c>
      <c r="AW48" s="197" t="str">
        <f>IF(AW46="","",VLOOKUP(AW46,'【記載例】シフト記号表（勤務時間帯）'!$C$6:$U$35,19,FALSE))</f>
        <v/>
      </c>
      <c r="AX48" s="258">
        <f>IF($BB$3="４週",SUM(S48:AT48),IF($BB$3="暦月",SUM(S48:AW48),""))</f>
        <v>140</v>
      </c>
      <c r="AY48" s="271"/>
      <c r="AZ48" s="282">
        <f>IF($BB$3="４週",AX48/4,IF($BB$3="暦月",'【記載例】地密通所'!AX48/('【記載例】地密通所'!$BB$8/7),""))</f>
        <v>35</v>
      </c>
      <c r="BA48" s="291"/>
      <c r="BB48" s="302"/>
      <c r="BC48" s="317"/>
      <c r="BD48" s="317"/>
      <c r="BE48" s="317"/>
      <c r="BF48" s="331"/>
    </row>
    <row r="49" spans="2:58" ht="20.25" customHeight="1">
      <c r="B49" s="13">
        <f>B46+1</f>
        <v>10</v>
      </c>
      <c r="C49" s="34" t="s">
        <v>24</v>
      </c>
      <c r="D49" s="54"/>
      <c r="E49" s="64"/>
      <c r="F49" s="71"/>
      <c r="G49" s="71" t="s">
        <v>12</v>
      </c>
      <c r="H49" s="95" t="s">
        <v>22</v>
      </c>
      <c r="I49" s="103"/>
      <c r="J49" s="103"/>
      <c r="K49" s="108"/>
      <c r="L49" s="119" t="s">
        <v>72</v>
      </c>
      <c r="M49" s="129"/>
      <c r="N49" s="129"/>
      <c r="O49" s="141"/>
      <c r="P49" s="150" t="s">
        <v>70</v>
      </c>
      <c r="Q49" s="159"/>
      <c r="R49" s="167"/>
      <c r="S49" s="181" t="s">
        <v>47</v>
      </c>
      <c r="T49" s="195"/>
      <c r="U49" s="195" t="s">
        <v>47</v>
      </c>
      <c r="V49" s="195" t="s">
        <v>47</v>
      </c>
      <c r="W49" s="195"/>
      <c r="X49" s="195" t="s">
        <v>47</v>
      </c>
      <c r="Y49" s="208"/>
      <c r="Z49" s="181" t="s">
        <v>47</v>
      </c>
      <c r="AA49" s="195"/>
      <c r="AB49" s="195" t="s">
        <v>47</v>
      </c>
      <c r="AC49" s="195" t="s">
        <v>47</v>
      </c>
      <c r="AD49" s="195"/>
      <c r="AE49" s="195" t="s">
        <v>47</v>
      </c>
      <c r="AF49" s="208"/>
      <c r="AG49" s="181" t="s">
        <v>47</v>
      </c>
      <c r="AH49" s="195"/>
      <c r="AI49" s="195" t="s">
        <v>47</v>
      </c>
      <c r="AJ49" s="195" t="s">
        <v>47</v>
      </c>
      <c r="AK49" s="195"/>
      <c r="AL49" s="195" t="s">
        <v>47</v>
      </c>
      <c r="AM49" s="208"/>
      <c r="AN49" s="181" t="s">
        <v>47</v>
      </c>
      <c r="AO49" s="195"/>
      <c r="AP49" s="195" t="s">
        <v>47</v>
      </c>
      <c r="AQ49" s="195" t="s">
        <v>47</v>
      </c>
      <c r="AR49" s="195"/>
      <c r="AS49" s="195" t="s">
        <v>47</v>
      </c>
      <c r="AT49" s="208"/>
      <c r="AU49" s="181"/>
      <c r="AV49" s="195"/>
      <c r="AW49" s="195"/>
      <c r="AX49" s="259"/>
      <c r="AY49" s="272"/>
      <c r="AZ49" s="283"/>
      <c r="BA49" s="292"/>
      <c r="BB49" s="303" t="s">
        <v>144</v>
      </c>
      <c r="BC49" s="318"/>
      <c r="BD49" s="318"/>
      <c r="BE49" s="318"/>
      <c r="BF49" s="332"/>
    </row>
    <row r="50" spans="2:58" ht="20.25" customHeight="1">
      <c r="B50" s="13"/>
      <c r="C50" s="35"/>
      <c r="D50" s="55"/>
      <c r="E50" s="65"/>
      <c r="F50" s="69"/>
      <c r="G50" s="82"/>
      <c r="H50" s="94"/>
      <c r="I50" s="103"/>
      <c r="J50" s="103"/>
      <c r="K50" s="108"/>
      <c r="L50" s="118"/>
      <c r="M50" s="128"/>
      <c r="N50" s="128"/>
      <c r="O50" s="140"/>
      <c r="P50" s="148" t="s">
        <v>27</v>
      </c>
      <c r="Q50" s="157"/>
      <c r="R50" s="165"/>
      <c r="S50" s="182">
        <f>IF(S49="","",VLOOKUP(S49,'【記載例】シフト記号表（勤務時間帯）'!$C$6:$K$35,9,FALSE))</f>
        <v>4</v>
      </c>
      <c r="T50" s="196" t="str">
        <f>IF(T49="","",VLOOKUP(T49,'【記載例】シフト記号表（勤務時間帯）'!$C$6:$K$35,9,FALSE))</f>
        <v/>
      </c>
      <c r="U50" s="196">
        <f>IF(U49="","",VLOOKUP(U49,'【記載例】シフト記号表（勤務時間帯）'!$C$6:$K$35,9,FALSE))</f>
        <v>4</v>
      </c>
      <c r="V50" s="196">
        <f>IF(V49="","",VLOOKUP(V49,'【記載例】シフト記号表（勤務時間帯）'!$C$6:$K$35,9,FALSE))</f>
        <v>4</v>
      </c>
      <c r="W50" s="196" t="str">
        <f>IF(W49="","",VLOOKUP(W49,'【記載例】シフト記号表（勤務時間帯）'!$C$6:$K$35,9,FALSE))</f>
        <v/>
      </c>
      <c r="X50" s="196">
        <f>IF(X49="","",VLOOKUP(X49,'【記載例】シフト記号表（勤務時間帯）'!$C$6:$K$35,9,FALSE))</f>
        <v>4</v>
      </c>
      <c r="Y50" s="209" t="str">
        <f>IF(Y49="","",VLOOKUP(Y49,'【記載例】シフト記号表（勤務時間帯）'!$C$6:$K$35,9,FALSE))</f>
        <v/>
      </c>
      <c r="Z50" s="182">
        <f>IF(Z49="","",VLOOKUP(Z49,'【記載例】シフト記号表（勤務時間帯）'!$C$6:$K$35,9,FALSE))</f>
        <v>4</v>
      </c>
      <c r="AA50" s="196" t="str">
        <f>IF(AA49="","",VLOOKUP(AA49,'【記載例】シフト記号表（勤務時間帯）'!$C$6:$K$35,9,FALSE))</f>
        <v/>
      </c>
      <c r="AB50" s="196">
        <f>IF(AB49="","",VLOOKUP(AB49,'【記載例】シフト記号表（勤務時間帯）'!$C$6:$K$35,9,FALSE))</f>
        <v>4</v>
      </c>
      <c r="AC50" s="196">
        <f>IF(AC49="","",VLOOKUP(AC49,'【記載例】シフト記号表（勤務時間帯）'!$C$6:$K$35,9,FALSE))</f>
        <v>4</v>
      </c>
      <c r="AD50" s="196" t="str">
        <f>IF(AD49="","",VLOOKUP(AD49,'【記載例】シフト記号表（勤務時間帯）'!$C$6:$K$35,9,FALSE))</f>
        <v/>
      </c>
      <c r="AE50" s="196">
        <f>IF(AE49="","",VLOOKUP(AE49,'【記載例】シフト記号表（勤務時間帯）'!$C$6:$K$35,9,FALSE))</f>
        <v>4</v>
      </c>
      <c r="AF50" s="209" t="str">
        <f>IF(AF49="","",VLOOKUP(AF49,'【記載例】シフト記号表（勤務時間帯）'!$C$6:$K$35,9,FALSE))</f>
        <v/>
      </c>
      <c r="AG50" s="182">
        <f>IF(AG49="","",VLOOKUP(AG49,'【記載例】シフト記号表（勤務時間帯）'!$C$6:$K$35,9,FALSE))</f>
        <v>4</v>
      </c>
      <c r="AH50" s="196" t="str">
        <f>IF(AH49="","",VLOOKUP(AH49,'【記載例】シフト記号表（勤務時間帯）'!$C$6:$K$35,9,FALSE))</f>
        <v/>
      </c>
      <c r="AI50" s="196">
        <f>IF(AI49="","",VLOOKUP(AI49,'【記載例】シフト記号表（勤務時間帯）'!$C$6:$K$35,9,FALSE))</f>
        <v>4</v>
      </c>
      <c r="AJ50" s="196">
        <f>IF(AJ49="","",VLOOKUP(AJ49,'【記載例】シフト記号表（勤務時間帯）'!$C$6:$K$35,9,FALSE))</f>
        <v>4</v>
      </c>
      <c r="AK50" s="196" t="str">
        <f>IF(AK49="","",VLOOKUP(AK49,'【記載例】シフト記号表（勤務時間帯）'!$C$6:$K$35,9,FALSE))</f>
        <v/>
      </c>
      <c r="AL50" s="196">
        <f>IF(AL49="","",VLOOKUP(AL49,'【記載例】シフト記号表（勤務時間帯）'!$C$6:$K$35,9,FALSE))</f>
        <v>4</v>
      </c>
      <c r="AM50" s="209" t="str">
        <f>IF(AM49="","",VLOOKUP(AM49,'【記載例】シフト記号表（勤務時間帯）'!$C$6:$K$35,9,FALSE))</f>
        <v/>
      </c>
      <c r="AN50" s="182">
        <f>IF(AN49="","",VLOOKUP(AN49,'【記載例】シフト記号表（勤務時間帯）'!$C$6:$K$35,9,FALSE))</f>
        <v>4</v>
      </c>
      <c r="AO50" s="196" t="str">
        <f>IF(AO49="","",VLOOKUP(AO49,'【記載例】シフト記号表（勤務時間帯）'!$C$6:$K$35,9,FALSE))</f>
        <v/>
      </c>
      <c r="AP50" s="196">
        <f>IF(AP49="","",VLOOKUP(AP49,'【記載例】シフト記号表（勤務時間帯）'!$C$6:$K$35,9,FALSE))</f>
        <v>4</v>
      </c>
      <c r="AQ50" s="196">
        <f>IF(AQ49="","",VLOOKUP(AQ49,'【記載例】シフト記号表（勤務時間帯）'!$C$6:$K$35,9,FALSE))</f>
        <v>4</v>
      </c>
      <c r="AR50" s="196" t="str">
        <f>IF(AR49="","",VLOOKUP(AR49,'【記載例】シフト記号表（勤務時間帯）'!$C$6:$K$35,9,FALSE))</f>
        <v/>
      </c>
      <c r="AS50" s="196">
        <f>IF(AS49="","",VLOOKUP(AS49,'【記載例】シフト記号表（勤務時間帯）'!$C$6:$K$35,9,FALSE))</f>
        <v>4</v>
      </c>
      <c r="AT50" s="209" t="str">
        <f>IF(AT49="","",VLOOKUP(AT49,'【記載例】シフト記号表（勤務時間帯）'!$C$6:$K$35,9,FALSE))</f>
        <v/>
      </c>
      <c r="AU50" s="182" t="str">
        <f>IF(AU49="","",VLOOKUP(AU49,'【記載例】シフト記号表（勤務時間帯）'!$C$6:$K$35,9,FALSE))</f>
        <v/>
      </c>
      <c r="AV50" s="196" t="str">
        <f>IF(AV49="","",VLOOKUP(AV49,'【記載例】シフト記号表（勤務時間帯）'!$C$6:$K$35,9,FALSE))</f>
        <v/>
      </c>
      <c r="AW50" s="196" t="str">
        <f>IF(AW49="","",VLOOKUP(AW49,'【記載例】シフト記号表（勤務時間帯）'!$C$6:$K$35,9,FALSE))</f>
        <v/>
      </c>
      <c r="AX50" s="257">
        <f>IF($BB$3="４週",SUM(S50:AT50),IF($BB$3="暦月",SUM(S50:AW50),""))</f>
        <v>64</v>
      </c>
      <c r="AY50" s="270"/>
      <c r="AZ50" s="281">
        <f>IF($BB$3="４週",AX50/4,IF($BB$3="暦月",'【記載例】地密通所'!AX50/('【記載例】地密通所'!$BB$8/7),""))</f>
        <v>16</v>
      </c>
      <c r="BA50" s="290"/>
      <c r="BB50" s="301"/>
      <c r="BC50" s="316"/>
      <c r="BD50" s="316"/>
      <c r="BE50" s="316"/>
      <c r="BF50" s="330"/>
    </row>
    <row r="51" spans="2:58" ht="20.25" customHeight="1">
      <c r="B51" s="13"/>
      <c r="C51" s="36"/>
      <c r="D51" s="56"/>
      <c r="E51" s="66"/>
      <c r="F51" s="69" t="str">
        <f>C49</f>
        <v>機能訓練指導員</v>
      </c>
      <c r="G51" s="83"/>
      <c r="H51" s="94"/>
      <c r="I51" s="103"/>
      <c r="J51" s="103"/>
      <c r="K51" s="108"/>
      <c r="L51" s="120"/>
      <c r="M51" s="130"/>
      <c r="N51" s="130"/>
      <c r="O51" s="142"/>
      <c r="P51" s="149" t="s">
        <v>73</v>
      </c>
      <c r="Q51" s="158"/>
      <c r="R51" s="166"/>
      <c r="S51" s="183">
        <f>IF(S49="","",VLOOKUP(S49,'【記載例】シフト記号表（勤務時間帯）'!$C$6:$U$35,19,FALSE))</f>
        <v>3</v>
      </c>
      <c r="T51" s="197" t="str">
        <f>IF(T49="","",VLOOKUP(T49,'【記載例】シフト記号表（勤務時間帯）'!$C$6:$U$35,19,FALSE))</f>
        <v/>
      </c>
      <c r="U51" s="197">
        <f>IF(U49="","",VLOOKUP(U49,'【記載例】シフト記号表（勤務時間帯）'!$C$6:$U$35,19,FALSE))</f>
        <v>3</v>
      </c>
      <c r="V51" s="197">
        <f>IF(V49="","",VLOOKUP(V49,'【記載例】シフト記号表（勤務時間帯）'!$C$6:$U$35,19,FALSE))</f>
        <v>3</v>
      </c>
      <c r="W51" s="197" t="str">
        <f>IF(W49="","",VLOOKUP(W49,'【記載例】シフト記号表（勤務時間帯）'!$C$6:$U$35,19,FALSE))</f>
        <v/>
      </c>
      <c r="X51" s="197">
        <f>IF(X49="","",VLOOKUP(X49,'【記載例】シフト記号表（勤務時間帯）'!$C$6:$U$35,19,FALSE))</f>
        <v>3</v>
      </c>
      <c r="Y51" s="210" t="str">
        <f>IF(Y49="","",VLOOKUP(Y49,'【記載例】シフト記号表（勤務時間帯）'!$C$6:$U$35,19,FALSE))</f>
        <v/>
      </c>
      <c r="Z51" s="183">
        <f>IF(Z49="","",VLOOKUP(Z49,'【記載例】シフト記号表（勤務時間帯）'!$C$6:$U$35,19,FALSE))</f>
        <v>3</v>
      </c>
      <c r="AA51" s="197" t="str">
        <f>IF(AA49="","",VLOOKUP(AA49,'【記載例】シフト記号表（勤務時間帯）'!$C$6:$U$35,19,FALSE))</f>
        <v/>
      </c>
      <c r="AB51" s="197">
        <f>IF(AB49="","",VLOOKUP(AB49,'【記載例】シフト記号表（勤務時間帯）'!$C$6:$U$35,19,FALSE))</f>
        <v>3</v>
      </c>
      <c r="AC51" s="197">
        <f>IF(AC49="","",VLOOKUP(AC49,'【記載例】シフト記号表（勤務時間帯）'!$C$6:$U$35,19,FALSE))</f>
        <v>3</v>
      </c>
      <c r="AD51" s="197" t="str">
        <f>IF(AD49="","",VLOOKUP(AD49,'【記載例】シフト記号表（勤務時間帯）'!$C$6:$U$35,19,FALSE))</f>
        <v/>
      </c>
      <c r="AE51" s="197">
        <f>IF(AE49="","",VLOOKUP(AE49,'【記載例】シフト記号表（勤務時間帯）'!$C$6:$U$35,19,FALSE))</f>
        <v>3</v>
      </c>
      <c r="AF51" s="210" t="str">
        <f>IF(AF49="","",VLOOKUP(AF49,'【記載例】シフト記号表（勤務時間帯）'!$C$6:$U$35,19,FALSE))</f>
        <v/>
      </c>
      <c r="AG51" s="183">
        <f>IF(AG49="","",VLOOKUP(AG49,'【記載例】シフト記号表（勤務時間帯）'!$C$6:$U$35,19,FALSE))</f>
        <v>3</v>
      </c>
      <c r="AH51" s="197" t="str">
        <f>IF(AH49="","",VLOOKUP(AH49,'【記載例】シフト記号表（勤務時間帯）'!$C$6:$U$35,19,FALSE))</f>
        <v/>
      </c>
      <c r="AI51" s="197">
        <f>IF(AI49="","",VLOOKUP(AI49,'【記載例】シフト記号表（勤務時間帯）'!$C$6:$U$35,19,FALSE))</f>
        <v>3</v>
      </c>
      <c r="AJ51" s="197">
        <f>IF(AJ49="","",VLOOKUP(AJ49,'【記載例】シフト記号表（勤務時間帯）'!$C$6:$U$35,19,FALSE))</f>
        <v>3</v>
      </c>
      <c r="AK51" s="197" t="str">
        <f>IF(AK49="","",VLOOKUP(AK49,'【記載例】シフト記号表（勤務時間帯）'!$C$6:$U$35,19,FALSE))</f>
        <v/>
      </c>
      <c r="AL51" s="197">
        <f>IF(AL49="","",VLOOKUP(AL49,'【記載例】シフト記号表（勤務時間帯）'!$C$6:$U$35,19,FALSE))</f>
        <v>3</v>
      </c>
      <c r="AM51" s="210" t="str">
        <f>IF(AM49="","",VLOOKUP(AM49,'【記載例】シフト記号表（勤務時間帯）'!$C$6:$U$35,19,FALSE))</f>
        <v/>
      </c>
      <c r="AN51" s="183">
        <f>IF(AN49="","",VLOOKUP(AN49,'【記載例】シフト記号表（勤務時間帯）'!$C$6:$U$35,19,FALSE))</f>
        <v>3</v>
      </c>
      <c r="AO51" s="197" t="str">
        <f>IF(AO49="","",VLOOKUP(AO49,'【記載例】シフト記号表（勤務時間帯）'!$C$6:$U$35,19,FALSE))</f>
        <v/>
      </c>
      <c r="AP51" s="197">
        <f>IF(AP49="","",VLOOKUP(AP49,'【記載例】シフト記号表（勤務時間帯）'!$C$6:$U$35,19,FALSE))</f>
        <v>3</v>
      </c>
      <c r="AQ51" s="197">
        <f>IF(AQ49="","",VLOOKUP(AQ49,'【記載例】シフト記号表（勤務時間帯）'!$C$6:$U$35,19,FALSE))</f>
        <v>3</v>
      </c>
      <c r="AR51" s="197" t="str">
        <f>IF(AR49="","",VLOOKUP(AR49,'【記載例】シフト記号表（勤務時間帯）'!$C$6:$U$35,19,FALSE))</f>
        <v/>
      </c>
      <c r="AS51" s="197">
        <f>IF(AS49="","",VLOOKUP(AS49,'【記載例】シフト記号表（勤務時間帯）'!$C$6:$U$35,19,FALSE))</f>
        <v>3</v>
      </c>
      <c r="AT51" s="210" t="str">
        <f>IF(AT49="","",VLOOKUP(AT49,'【記載例】シフト記号表（勤務時間帯）'!$C$6:$U$35,19,FALSE))</f>
        <v/>
      </c>
      <c r="AU51" s="183" t="str">
        <f>IF(AU49="","",VLOOKUP(AU49,'【記載例】シフト記号表（勤務時間帯）'!$C$6:$U$35,19,FALSE))</f>
        <v/>
      </c>
      <c r="AV51" s="197" t="str">
        <f>IF(AV49="","",VLOOKUP(AV49,'【記載例】シフト記号表（勤務時間帯）'!$C$6:$U$35,19,FALSE))</f>
        <v/>
      </c>
      <c r="AW51" s="197" t="str">
        <f>IF(AW49="","",VLOOKUP(AW49,'【記載例】シフト記号表（勤務時間帯）'!$C$6:$U$35,19,FALSE))</f>
        <v/>
      </c>
      <c r="AX51" s="258">
        <f>IF($BB$3="４週",SUM(S51:AT51),IF($BB$3="暦月",SUM(S51:AW51),""))</f>
        <v>48</v>
      </c>
      <c r="AY51" s="271"/>
      <c r="AZ51" s="282">
        <f>IF($BB$3="４週",AX51/4,IF($BB$3="暦月",'【記載例】地密通所'!AX51/('【記載例】地密通所'!$BB$8/7),""))</f>
        <v>12</v>
      </c>
      <c r="BA51" s="291"/>
      <c r="BB51" s="302"/>
      <c r="BC51" s="317"/>
      <c r="BD51" s="317"/>
      <c r="BE51" s="317"/>
      <c r="BF51" s="331"/>
    </row>
    <row r="52" spans="2:58" ht="20.25" customHeight="1">
      <c r="B52" s="13">
        <f>B49+1</f>
        <v>11</v>
      </c>
      <c r="C52" s="34" t="s">
        <v>24</v>
      </c>
      <c r="D52" s="54"/>
      <c r="E52" s="64"/>
      <c r="F52" s="71"/>
      <c r="G52" s="71" t="s">
        <v>21</v>
      </c>
      <c r="H52" s="95" t="s">
        <v>22</v>
      </c>
      <c r="I52" s="103"/>
      <c r="J52" s="103"/>
      <c r="K52" s="108"/>
      <c r="L52" s="119" t="s">
        <v>140</v>
      </c>
      <c r="M52" s="129"/>
      <c r="N52" s="129"/>
      <c r="O52" s="141"/>
      <c r="P52" s="150" t="s">
        <v>70</v>
      </c>
      <c r="Q52" s="159"/>
      <c r="R52" s="167"/>
      <c r="S52" s="181"/>
      <c r="T52" s="195" t="s">
        <v>47</v>
      </c>
      <c r="U52" s="195"/>
      <c r="V52" s="195"/>
      <c r="W52" s="195" t="s">
        <v>47</v>
      </c>
      <c r="X52" s="195"/>
      <c r="Y52" s="208" t="s">
        <v>47</v>
      </c>
      <c r="Z52" s="181"/>
      <c r="AA52" s="195" t="s">
        <v>47</v>
      </c>
      <c r="AB52" s="195"/>
      <c r="AC52" s="195"/>
      <c r="AD52" s="195" t="s">
        <v>47</v>
      </c>
      <c r="AE52" s="195"/>
      <c r="AF52" s="208" t="s">
        <v>47</v>
      </c>
      <c r="AG52" s="181"/>
      <c r="AH52" s="195" t="s">
        <v>47</v>
      </c>
      <c r="AI52" s="195"/>
      <c r="AJ52" s="195"/>
      <c r="AK52" s="195" t="s">
        <v>47</v>
      </c>
      <c r="AL52" s="195"/>
      <c r="AM52" s="208" t="s">
        <v>47</v>
      </c>
      <c r="AN52" s="181"/>
      <c r="AO52" s="195" t="s">
        <v>47</v>
      </c>
      <c r="AP52" s="195"/>
      <c r="AQ52" s="195"/>
      <c r="AR52" s="195" t="s">
        <v>47</v>
      </c>
      <c r="AS52" s="195"/>
      <c r="AT52" s="208" t="s">
        <v>47</v>
      </c>
      <c r="AU52" s="181"/>
      <c r="AV52" s="195"/>
      <c r="AW52" s="195"/>
      <c r="AX52" s="259"/>
      <c r="AY52" s="272"/>
      <c r="AZ52" s="283"/>
      <c r="BA52" s="292"/>
      <c r="BB52" s="303" t="s">
        <v>16</v>
      </c>
      <c r="BC52" s="318"/>
      <c r="BD52" s="318"/>
      <c r="BE52" s="318"/>
      <c r="BF52" s="332"/>
    </row>
    <row r="53" spans="2:58" ht="20.25" customHeight="1">
      <c r="B53" s="13"/>
      <c r="C53" s="35"/>
      <c r="D53" s="55"/>
      <c r="E53" s="65"/>
      <c r="F53" s="69"/>
      <c r="G53" s="82"/>
      <c r="H53" s="94"/>
      <c r="I53" s="103"/>
      <c r="J53" s="103"/>
      <c r="K53" s="108"/>
      <c r="L53" s="118"/>
      <c r="M53" s="128"/>
      <c r="N53" s="128"/>
      <c r="O53" s="140"/>
      <c r="P53" s="148" t="s">
        <v>27</v>
      </c>
      <c r="Q53" s="157"/>
      <c r="R53" s="165"/>
      <c r="S53" s="182" t="str">
        <f>IF(S52="","",VLOOKUP(S52,'【記載例】シフト記号表（勤務時間帯）'!$C$6:$K$35,9,FALSE))</f>
        <v/>
      </c>
      <c r="T53" s="196">
        <f>IF(T52="","",VLOOKUP(T52,'【記載例】シフト記号表（勤務時間帯）'!$C$6:$K$35,9,FALSE))</f>
        <v>4</v>
      </c>
      <c r="U53" s="196" t="str">
        <f>IF(U52="","",VLOOKUP(U52,'【記載例】シフト記号表（勤務時間帯）'!$C$6:$K$35,9,FALSE))</f>
        <v/>
      </c>
      <c r="V53" s="196" t="str">
        <f>IF(V52="","",VLOOKUP(V52,'【記載例】シフト記号表（勤務時間帯）'!$C$6:$K$35,9,FALSE))</f>
        <v/>
      </c>
      <c r="W53" s="196">
        <f>IF(W52="","",VLOOKUP(W52,'【記載例】シフト記号表（勤務時間帯）'!$C$6:$K$35,9,FALSE))</f>
        <v>4</v>
      </c>
      <c r="X53" s="196" t="str">
        <f>IF(X52="","",VLOOKUP(X52,'【記載例】シフト記号表（勤務時間帯）'!$C$6:$K$35,9,FALSE))</f>
        <v/>
      </c>
      <c r="Y53" s="209">
        <f>IF(Y52="","",VLOOKUP(Y52,'【記載例】シフト記号表（勤務時間帯）'!$C$6:$K$35,9,FALSE))</f>
        <v>4</v>
      </c>
      <c r="Z53" s="182" t="str">
        <f>IF(Z52="","",VLOOKUP(Z52,'【記載例】シフト記号表（勤務時間帯）'!$C$6:$K$35,9,FALSE))</f>
        <v/>
      </c>
      <c r="AA53" s="196">
        <f>IF(AA52="","",VLOOKUP(AA52,'【記載例】シフト記号表（勤務時間帯）'!$C$6:$K$35,9,FALSE))</f>
        <v>4</v>
      </c>
      <c r="AB53" s="196" t="str">
        <f>IF(AB52="","",VLOOKUP(AB52,'【記載例】シフト記号表（勤務時間帯）'!$C$6:$K$35,9,FALSE))</f>
        <v/>
      </c>
      <c r="AC53" s="196" t="str">
        <f>IF(AC52="","",VLOOKUP(AC52,'【記載例】シフト記号表（勤務時間帯）'!$C$6:$K$35,9,FALSE))</f>
        <v/>
      </c>
      <c r="AD53" s="196">
        <f>IF(AD52="","",VLOOKUP(AD52,'【記載例】シフト記号表（勤務時間帯）'!$C$6:$K$35,9,FALSE))</f>
        <v>4</v>
      </c>
      <c r="AE53" s="196" t="str">
        <f>IF(AE52="","",VLOOKUP(AE52,'【記載例】シフト記号表（勤務時間帯）'!$C$6:$K$35,9,FALSE))</f>
        <v/>
      </c>
      <c r="AF53" s="209">
        <f>IF(AF52="","",VLOOKUP(AF52,'【記載例】シフト記号表（勤務時間帯）'!$C$6:$K$35,9,FALSE))</f>
        <v>4</v>
      </c>
      <c r="AG53" s="182" t="str">
        <f>IF(AG52="","",VLOOKUP(AG52,'【記載例】シフト記号表（勤務時間帯）'!$C$6:$K$35,9,FALSE))</f>
        <v/>
      </c>
      <c r="AH53" s="196">
        <f>IF(AH52="","",VLOOKUP(AH52,'【記載例】シフト記号表（勤務時間帯）'!$C$6:$K$35,9,FALSE))</f>
        <v>4</v>
      </c>
      <c r="AI53" s="196" t="str">
        <f>IF(AI52="","",VLOOKUP(AI52,'【記載例】シフト記号表（勤務時間帯）'!$C$6:$K$35,9,FALSE))</f>
        <v/>
      </c>
      <c r="AJ53" s="196" t="str">
        <f>IF(AJ52="","",VLOOKUP(AJ52,'【記載例】シフト記号表（勤務時間帯）'!$C$6:$K$35,9,FALSE))</f>
        <v/>
      </c>
      <c r="AK53" s="196">
        <f>IF(AK52="","",VLOOKUP(AK52,'【記載例】シフト記号表（勤務時間帯）'!$C$6:$K$35,9,FALSE))</f>
        <v>4</v>
      </c>
      <c r="AL53" s="196" t="str">
        <f>IF(AL52="","",VLOOKUP(AL52,'【記載例】シフト記号表（勤務時間帯）'!$C$6:$K$35,9,FALSE))</f>
        <v/>
      </c>
      <c r="AM53" s="209">
        <f>IF(AM52="","",VLOOKUP(AM52,'【記載例】シフト記号表（勤務時間帯）'!$C$6:$K$35,9,FALSE))</f>
        <v>4</v>
      </c>
      <c r="AN53" s="182" t="str">
        <f>IF(AN52="","",VLOOKUP(AN52,'【記載例】シフト記号表（勤務時間帯）'!$C$6:$K$35,9,FALSE))</f>
        <v/>
      </c>
      <c r="AO53" s="196">
        <f>IF(AO52="","",VLOOKUP(AO52,'【記載例】シフト記号表（勤務時間帯）'!$C$6:$K$35,9,FALSE))</f>
        <v>4</v>
      </c>
      <c r="AP53" s="196" t="str">
        <f>IF(AP52="","",VLOOKUP(AP52,'【記載例】シフト記号表（勤務時間帯）'!$C$6:$K$35,9,FALSE))</f>
        <v/>
      </c>
      <c r="AQ53" s="196" t="str">
        <f>IF(AQ52="","",VLOOKUP(AQ52,'【記載例】シフト記号表（勤務時間帯）'!$C$6:$K$35,9,FALSE))</f>
        <v/>
      </c>
      <c r="AR53" s="196">
        <f>IF(AR52="","",VLOOKUP(AR52,'【記載例】シフト記号表（勤務時間帯）'!$C$6:$K$35,9,FALSE))</f>
        <v>4</v>
      </c>
      <c r="AS53" s="196" t="str">
        <f>IF(AS52="","",VLOOKUP(AS52,'【記載例】シフト記号表（勤務時間帯）'!$C$6:$K$35,9,FALSE))</f>
        <v/>
      </c>
      <c r="AT53" s="209">
        <f>IF(AT52="","",VLOOKUP(AT52,'【記載例】シフト記号表（勤務時間帯）'!$C$6:$K$35,9,FALSE))</f>
        <v>4</v>
      </c>
      <c r="AU53" s="182" t="str">
        <f>IF(AU52="","",VLOOKUP(AU52,'【記載例】シフト記号表（勤務時間帯）'!$C$6:$K$35,9,FALSE))</f>
        <v/>
      </c>
      <c r="AV53" s="196" t="str">
        <f>IF(AV52="","",VLOOKUP(AV52,'【記載例】シフト記号表（勤務時間帯）'!$C$6:$K$35,9,FALSE))</f>
        <v/>
      </c>
      <c r="AW53" s="196" t="str">
        <f>IF(AW52="","",VLOOKUP(AW52,'【記載例】シフト記号表（勤務時間帯）'!$C$6:$K$35,9,FALSE))</f>
        <v/>
      </c>
      <c r="AX53" s="257">
        <f>IF($BB$3="４週",SUM(S53:AT53),IF($BB$3="暦月",SUM(S53:AW53),""))</f>
        <v>48</v>
      </c>
      <c r="AY53" s="270"/>
      <c r="AZ53" s="281">
        <f>IF($BB$3="４週",AX53/4,IF($BB$3="暦月",'【記載例】地密通所'!AX53/('【記載例】地密通所'!$BB$8/7),""))</f>
        <v>12</v>
      </c>
      <c r="BA53" s="290"/>
      <c r="BB53" s="301"/>
      <c r="BC53" s="316"/>
      <c r="BD53" s="316"/>
      <c r="BE53" s="316"/>
      <c r="BF53" s="330"/>
    </row>
    <row r="54" spans="2:58" ht="20.25" customHeight="1">
      <c r="B54" s="13"/>
      <c r="C54" s="36"/>
      <c r="D54" s="56"/>
      <c r="E54" s="66"/>
      <c r="F54" s="69" t="str">
        <f>C52</f>
        <v>機能訓練指導員</v>
      </c>
      <c r="G54" s="83"/>
      <c r="H54" s="94"/>
      <c r="I54" s="103"/>
      <c r="J54" s="103"/>
      <c r="K54" s="108"/>
      <c r="L54" s="120"/>
      <c r="M54" s="130"/>
      <c r="N54" s="130"/>
      <c r="O54" s="142"/>
      <c r="P54" s="149" t="s">
        <v>73</v>
      </c>
      <c r="Q54" s="158"/>
      <c r="R54" s="166"/>
      <c r="S54" s="183" t="str">
        <f>IF(S52="","",VLOOKUP(S52,'【記載例】シフト記号表（勤務時間帯）'!$C$6:$U$35,19,FALSE))</f>
        <v/>
      </c>
      <c r="T54" s="197">
        <f>IF(T52="","",VLOOKUP(T52,'【記載例】シフト記号表（勤務時間帯）'!$C$6:$U$35,19,FALSE))</f>
        <v>3</v>
      </c>
      <c r="U54" s="197" t="str">
        <f>IF(U52="","",VLOOKUP(U52,'【記載例】シフト記号表（勤務時間帯）'!$C$6:$U$35,19,FALSE))</f>
        <v/>
      </c>
      <c r="V54" s="197" t="str">
        <f>IF(V52="","",VLOOKUP(V52,'【記載例】シフト記号表（勤務時間帯）'!$C$6:$U$35,19,FALSE))</f>
        <v/>
      </c>
      <c r="W54" s="197">
        <f>IF(W52="","",VLOOKUP(W52,'【記載例】シフト記号表（勤務時間帯）'!$C$6:$U$35,19,FALSE))</f>
        <v>3</v>
      </c>
      <c r="X54" s="197" t="str">
        <f>IF(X52="","",VLOOKUP(X52,'【記載例】シフト記号表（勤務時間帯）'!$C$6:$U$35,19,FALSE))</f>
        <v/>
      </c>
      <c r="Y54" s="210">
        <f>IF(Y52="","",VLOOKUP(Y52,'【記載例】シフト記号表（勤務時間帯）'!$C$6:$U$35,19,FALSE))</f>
        <v>3</v>
      </c>
      <c r="Z54" s="183" t="str">
        <f>IF(Z52="","",VLOOKUP(Z52,'【記載例】シフト記号表（勤務時間帯）'!$C$6:$U$35,19,FALSE))</f>
        <v/>
      </c>
      <c r="AA54" s="197">
        <f>IF(AA52="","",VLOOKUP(AA52,'【記載例】シフト記号表（勤務時間帯）'!$C$6:$U$35,19,FALSE))</f>
        <v>3</v>
      </c>
      <c r="AB54" s="197" t="str">
        <f>IF(AB52="","",VLOOKUP(AB52,'【記載例】シフト記号表（勤務時間帯）'!$C$6:$U$35,19,FALSE))</f>
        <v/>
      </c>
      <c r="AC54" s="197" t="str">
        <f>IF(AC52="","",VLOOKUP(AC52,'【記載例】シフト記号表（勤務時間帯）'!$C$6:$U$35,19,FALSE))</f>
        <v/>
      </c>
      <c r="AD54" s="197">
        <f>IF(AD52="","",VLOOKUP(AD52,'【記載例】シフト記号表（勤務時間帯）'!$C$6:$U$35,19,FALSE))</f>
        <v>3</v>
      </c>
      <c r="AE54" s="197" t="str">
        <f>IF(AE52="","",VLOOKUP(AE52,'【記載例】シフト記号表（勤務時間帯）'!$C$6:$U$35,19,FALSE))</f>
        <v/>
      </c>
      <c r="AF54" s="210">
        <f>IF(AF52="","",VLOOKUP(AF52,'【記載例】シフト記号表（勤務時間帯）'!$C$6:$U$35,19,FALSE))</f>
        <v>3</v>
      </c>
      <c r="AG54" s="183" t="str">
        <f>IF(AG52="","",VLOOKUP(AG52,'【記載例】シフト記号表（勤務時間帯）'!$C$6:$U$35,19,FALSE))</f>
        <v/>
      </c>
      <c r="AH54" s="197">
        <f>IF(AH52="","",VLOOKUP(AH52,'【記載例】シフト記号表（勤務時間帯）'!$C$6:$U$35,19,FALSE))</f>
        <v>3</v>
      </c>
      <c r="AI54" s="197" t="str">
        <f>IF(AI52="","",VLOOKUP(AI52,'【記載例】シフト記号表（勤務時間帯）'!$C$6:$U$35,19,FALSE))</f>
        <v/>
      </c>
      <c r="AJ54" s="197" t="str">
        <f>IF(AJ52="","",VLOOKUP(AJ52,'【記載例】シフト記号表（勤務時間帯）'!$C$6:$U$35,19,FALSE))</f>
        <v/>
      </c>
      <c r="AK54" s="197">
        <f>IF(AK52="","",VLOOKUP(AK52,'【記載例】シフト記号表（勤務時間帯）'!$C$6:$U$35,19,FALSE))</f>
        <v>3</v>
      </c>
      <c r="AL54" s="197" t="str">
        <f>IF(AL52="","",VLOOKUP(AL52,'【記載例】シフト記号表（勤務時間帯）'!$C$6:$U$35,19,FALSE))</f>
        <v/>
      </c>
      <c r="AM54" s="210">
        <f>IF(AM52="","",VLOOKUP(AM52,'【記載例】シフト記号表（勤務時間帯）'!$C$6:$U$35,19,FALSE))</f>
        <v>3</v>
      </c>
      <c r="AN54" s="183" t="str">
        <f>IF(AN52="","",VLOOKUP(AN52,'【記載例】シフト記号表（勤務時間帯）'!$C$6:$U$35,19,FALSE))</f>
        <v/>
      </c>
      <c r="AO54" s="197">
        <f>IF(AO52="","",VLOOKUP(AO52,'【記載例】シフト記号表（勤務時間帯）'!$C$6:$U$35,19,FALSE))</f>
        <v>3</v>
      </c>
      <c r="AP54" s="197" t="str">
        <f>IF(AP52="","",VLOOKUP(AP52,'【記載例】シフト記号表（勤務時間帯）'!$C$6:$U$35,19,FALSE))</f>
        <v/>
      </c>
      <c r="AQ54" s="197" t="str">
        <f>IF(AQ52="","",VLOOKUP(AQ52,'【記載例】シフト記号表（勤務時間帯）'!$C$6:$U$35,19,FALSE))</f>
        <v/>
      </c>
      <c r="AR54" s="197">
        <f>IF(AR52="","",VLOOKUP(AR52,'【記載例】シフト記号表（勤務時間帯）'!$C$6:$U$35,19,FALSE))</f>
        <v>3</v>
      </c>
      <c r="AS54" s="197" t="str">
        <f>IF(AS52="","",VLOOKUP(AS52,'【記載例】シフト記号表（勤務時間帯）'!$C$6:$U$35,19,FALSE))</f>
        <v/>
      </c>
      <c r="AT54" s="210">
        <f>IF(AT52="","",VLOOKUP(AT52,'【記載例】シフト記号表（勤務時間帯）'!$C$6:$U$35,19,FALSE))</f>
        <v>3</v>
      </c>
      <c r="AU54" s="183" t="str">
        <f>IF(AU52="","",VLOOKUP(AU52,'【記載例】シフト記号表（勤務時間帯）'!$C$6:$U$35,19,FALSE))</f>
        <v/>
      </c>
      <c r="AV54" s="197" t="str">
        <f>IF(AV52="","",VLOOKUP(AV52,'【記載例】シフト記号表（勤務時間帯）'!$C$6:$U$35,19,FALSE))</f>
        <v/>
      </c>
      <c r="AW54" s="197" t="str">
        <f>IF(AW52="","",VLOOKUP(AW52,'【記載例】シフト記号表（勤務時間帯）'!$C$6:$U$35,19,FALSE))</f>
        <v/>
      </c>
      <c r="AX54" s="258">
        <f>IF($BB$3="４週",SUM(S54:AT54),IF($BB$3="暦月",SUM(S54:AW54),""))</f>
        <v>36</v>
      </c>
      <c r="AY54" s="271"/>
      <c r="AZ54" s="282">
        <f>IF($BB$3="４週",AX54/4,IF($BB$3="暦月",'【記載例】地密通所'!AX54/('【記載例】地密通所'!$BB$8/7),""))</f>
        <v>9</v>
      </c>
      <c r="BA54" s="291"/>
      <c r="BB54" s="302"/>
      <c r="BC54" s="317"/>
      <c r="BD54" s="317"/>
      <c r="BE54" s="317"/>
      <c r="BF54" s="331"/>
    </row>
    <row r="55" spans="2:58" ht="20.25" customHeight="1">
      <c r="B55" s="13">
        <f>B52+1</f>
        <v>12</v>
      </c>
      <c r="C55" s="34"/>
      <c r="D55" s="54"/>
      <c r="E55" s="64"/>
      <c r="F55" s="71"/>
      <c r="G55" s="71"/>
      <c r="H55" s="95"/>
      <c r="I55" s="103"/>
      <c r="J55" s="103"/>
      <c r="K55" s="108"/>
      <c r="L55" s="119"/>
      <c r="M55" s="129"/>
      <c r="N55" s="129"/>
      <c r="O55" s="141"/>
      <c r="P55" s="150" t="s">
        <v>70</v>
      </c>
      <c r="Q55" s="159"/>
      <c r="R55" s="167"/>
      <c r="S55" s="181"/>
      <c r="T55" s="195"/>
      <c r="U55" s="195"/>
      <c r="V55" s="195"/>
      <c r="W55" s="195"/>
      <c r="X55" s="195"/>
      <c r="Y55" s="208"/>
      <c r="Z55" s="181"/>
      <c r="AA55" s="195"/>
      <c r="AB55" s="195"/>
      <c r="AC55" s="195"/>
      <c r="AD55" s="195"/>
      <c r="AE55" s="195"/>
      <c r="AF55" s="208"/>
      <c r="AG55" s="181"/>
      <c r="AH55" s="195"/>
      <c r="AI55" s="195"/>
      <c r="AJ55" s="195"/>
      <c r="AK55" s="195"/>
      <c r="AL55" s="195"/>
      <c r="AM55" s="208"/>
      <c r="AN55" s="181"/>
      <c r="AO55" s="195"/>
      <c r="AP55" s="195"/>
      <c r="AQ55" s="195"/>
      <c r="AR55" s="195"/>
      <c r="AS55" s="195"/>
      <c r="AT55" s="208"/>
      <c r="AU55" s="181"/>
      <c r="AV55" s="195"/>
      <c r="AW55" s="195"/>
      <c r="AX55" s="259"/>
      <c r="AY55" s="272"/>
      <c r="AZ55" s="283"/>
      <c r="BA55" s="292"/>
      <c r="BB55" s="304"/>
      <c r="BC55" s="129"/>
      <c r="BD55" s="129"/>
      <c r="BE55" s="129"/>
      <c r="BF55" s="141"/>
    </row>
    <row r="56" spans="2:58" ht="20.25" customHeight="1">
      <c r="B56" s="13"/>
      <c r="C56" s="35"/>
      <c r="D56" s="55"/>
      <c r="E56" s="65"/>
      <c r="F56" s="69"/>
      <c r="G56" s="82"/>
      <c r="H56" s="94"/>
      <c r="I56" s="103"/>
      <c r="J56" s="103"/>
      <c r="K56" s="108"/>
      <c r="L56" s="118"/>
      <c r="M56" s="128"/>
      <c r="N56" s="128"/>
      <c r="O56" s="140"/>
      <c r="P56" s="148" t="s">
        <v>27</v>
      </c>
      <c r="Q56" s="157"/>
      <c r="R56" s="165"/>
      <c r="S56" s="182" t="str">
        <f>IF(S55="","",VLOOKUP(S55,'【記載例】シフト記号表（勤務時間帯）'!$C$6:$K$35,9,FALSE))</f>
        <v/>
      </c>
      <c r="T56" s="196" t="str">
        <f>IF(T55="","",VLOOKUP(T55,'【記載例】シフト記号表（勤務時間帯）'!$C$6:$K$35,9,FALSE))</f>
        <v/>
      </c>
      <c r="U56" s="196" t="str">
        <f>IF(U55="","",VLOOKUP(U55,'【記載例】シフト記号表（勤務時間帯）'!$C$6:$K$35,9,FALSE))</f>
        <v/>
      </c>
      <c r="V56" s="196" t="str">
        <f>IF(V55="","",VLOOKUP(V55,'【記載例】シフト記号表（勤務時間帯）'!$C$6:$K$35,9,FALSE))</f>
        <v/>
      </c>
      <c r="W56" s="196" t="str">
        <f>IF(W55="","",VLOOKUP(W55,'【記載例】シフト記号表（勤務時間帯）'!$C$6:$K$35,9,FALSE))</f>
        <v/>
      </c>
      <c r="X56" s="196" t="str">
        <f>IF(X55="","",VLOOKUP(X55,'【記載例】シフト記号表（勤務時間帯）'!$C$6:$K$35,9,FALSE))</f>
        <v/>
      </c>
      <c r="Y56" s="209" t="str">
        <f>IF(Y55="","",VLOOKUP(Y55,'【記載例】シフト記号表（勤務時間帯）'!$C$6:$K$35,9,FALSE))</f>
        <v/>
      </c>
      <c r="Z56" s="182" t="str">
        <f>IF(Z55="","",VLOOKUP(Z55,'【記載例】シフト記号表（勤務時間帯）'!$C$6:$K$35,9,FALSE))</f>
        <v/>
      </c>
      <c r="AA56" s="196" t="str">
        <f>IF(AA55="","",VLOOKUP(AA55,'【記載例】シフト記号表（勤務時間帯）'!$C$6:$K$35,9,FALSE))</f>
        <v/>
      </c>
      <c r="AB56" s="196" t="str">
        <f>IF(AB55="","",VLOOKUP(AB55,'【記載例】シフト記号表（勤務時間帯）'!$C$6:$K$35,9,FALSE))</f>
        <v/>
      </c>
      <c r="AC56" s="196" t="str">
        <f>IF(AC55="","",VLOOKUP(AC55,'【記載例】シフト記号表（勤務時間帯）'!$C$6:$K$35,9,FALSE))</f>
        <v/>
      </c>
      <c r="AD56" s="196" t="str">
        <f>IF(AD55="","",VLOOKUP(AD55,'【記載例】シフト記号表（勤務時間帯）'!$C$6:$K$35,9,FALSE))</f>
        <v/>
      </c>
      <c r="AE56" s="196" t="str">
        <f>IF(AE55="","",VLOOKUP(AE55,'【記載例】シフト記号表（勤務時間帯）'!$C$6:$K$35,9,FALSE))</f>
        <v/>
      </c>
      <c r="AF56" s="209" t="str">
        <f>IF(AF55="","",VLOOKUP(AF55,'【記載例】シフト記号表（勤務時間帯）'!$C$6:$K$35,9,FALSE))</f>
        <v/>
      </c>
      <c r="AG56" s="182" t="str">
        <f>IF(AG55="","",VLOOKUP(AG55,'【記載例】シフト記号表（勤務時間帯）'!$C$6:$K$35,9,FALSE))</f>
        <v/>
      </c>
      <c r="AH56" s="196" t="str">
        <f>IF(AH55="","",VLOOKUP(AH55,'【記載例】シフト記号表（勤務時間帯）'!$C$6:$K$35,9,FALSE))</f>
        <v/>
      </c>
      <c r="AI56" s="196" t="str">
        <f>IF(AI55="","",VLOOKUP(AI55,'【記載例】シフト記号表（勤務時間帯）'!$C$6:$K$35,9,FALSE))</f>
        <v/>
      </c>
      <c r="AJ56" s="196" t="str">
        <f>IF(AJ55="","",VLOOKUP(AJ55,'【記載例】シフト記号表（勤務時間帯）'!$C$6:$K$35,9,FALSE))</f>
        <v/>
      </c>
      <c r="AK56" s="196" t="str">
        <f>IF(AK55="","",VLOOKUP(AK55,'【記載例】シフト記号表（勤務時間帯）'!$C$6:$K$35,9,FALSE))</f>
        <v/>
      </c>
      <c r="AL56" s="196" t="str">
        <f>IF(AL55="","",VLOOKUP(AL55,'【記載例】シフト記号表（勤務時間帯）'!$C$6:$K$35,9,FALSE))</f>
        <v/>
      </c>
      <c r="AM56" s="209" t="str">
        <f>IF(AM55="","",VLOOKUP(AM55,'【記載例】シフト記号表（勤務時間帯）'!$C$6:$K$35,9,FALSE))</f>
        <v/>
      </c>
      <c r="AN56" s="182" t="str">
        <f>IF(AN55="","",VLOOKUP(AN55,'【記載例】シフト記号表（勤務時間帯）'!$C$6:$K$35,9,FALSE))</f>
        <v/>
      </c>
      <c r="AO56" s="196" t="str">
        <f>IF(AO55="","",VLOOKUP(AO55,'【記載例】シフト記号表（勤務時間帯）'!$C$6:$K$35,9,FALSE))</f>
        <v/>
      </c>
      <c r="AP56" s="196" t="str">
        <f>IF(AP55="","",VLOOKUP(AP55,'【記載例】シフト記号表（勤務時間帯）'!$C$6:$K$35,9,FALSE))</f>
        <v/>
      </c>
      <c r="AQ56" s="196" t="str">
        <f>IF(AQ55="","",VLOOKUP(AQ55,'【記載例】シフト記号表（勤務時間帯）'!$C$6:$K$35,9,FALSE))</f>
        <v/>
      </c>
      <c r="AR56" s="196" t="str">
        <f>IF(AR55="","",VLOOKUP(AR55,'【記載例】シフト記号表（勤務時間帯）'!$C$6:$K$35,9,FALSE))</f>
        <v/>
      </c>
      <c r="AS56" s="196" t="str">
        <f>IF(AS55="","",VLOOKUP(AS55,'【記載例】シフト記号表（勤務時間帯）'!$C$6:$K$35,9,FALSE))</f>
        <v/>
      </c>
      <c r="AT56" s="209" t="str">
        <f>IF(AT55="","",VLOOKUP(AT55,'【記載例】シフト記号表（勤務時間帯）'!$C$6:$K$35,9,FALSE))</f>
        <v/>
      </c>
      <c r="AU56" s="182" t="str">
        <f>IF(AU55="","",VLOOKUP(AU55,'【記載例】シフト記号表（勤務時間帯）'!$C$6:$K$35,9,FALSE))</f>
        <v/>
      </c>
      <c r="AV56" s="196" t="str">
        <f>IF(AV55="","",VLOOKUP(AV55,'【記載例】シフト記号表（勤務時間帯）'!$C$6:$K$35,9,FALSE))</f>
        <v/>
      </c>
      <c r="AW56" s="196" t="str">
        <f>IF(AW55="","",VLOOKUP(AW55,'【記載例】シフト記号表（勤務時間帯）'!$C$6:$K$35,9,FALSE))</f>
        <v/>
      </c>
      <c r="AX56" s="257">
        <f>IF($BB$3="４週",SUM(S56:AT56),IF($BB$3="暦月",SUM(S56:AW56),""))</f>
        <v>0</v>
      </c>
      <c r="AY56" s="270"/>
      <c r="AZ56" s="281">
        <f>IF($BB$3="４週",AX56/4,IF($BB$3="暦月",'【記載例】地密通所'!AX56/('【記載例】地密通所'!$BB$8/7),""))</f>
        <v>0</v>
      </c>
      <c r="BA56" s="290"/>
      <c r="BB56" s="305"/>
      <c r="BC56" s="128"/>
      <c r="BD56" s="128"/>
      <c r="BE56" s="128"/>
      <c r="BF56" s="140"/>
    </row>
    <row r="57" spans="2:58" ht="20.25" customHeight="1">
      <c r="B57" s="13"/>
      <c r="C57" s="36"/>
      <c r="D57" s="56"/>
      <c r="E57" s="66"/>
      <c r="F57" s="69">
        <f>C55</f>
        <v>0</v>
      </c>
      <c r="G57" s="83"/>
      <c r="H57" s="94"/>
      <c r="I57" s="103"/>
      <c r="J57" s="103"/>
      <c r="K57" s="108"/>
      <c r="L57" s="120"/>
      <c r="M57" s="130"/>
      <c r="N57" s="130"/>
      <c r="O57" s="142"/>
      <c r="P57" s="149" t="s">
        <v>73</v>
      </c>
      <c r="Q57" s="158"/>
      <c r="R57" s="166"/>
      <c r="S57" s="183" t="str">
        <f>IF(S55="","",VLOOKUP(S55,'【記載例】シフト記号表（勤務時間帯）'!$C$6:$U$35,19,FALSE))</f>
        <v/>
      </c>
      <c r="T57" s="197" t="str">
        <f>IF(T55="","",VLOOKUP(T55,'【記載例】シフト記号表（勤務時間帯）'!$C$6:$U$35,19,FALSE))</f>
        <v/>
      </c>
      <c r="U57" s="197" t="str">
        <f>IF(U55="","",VLOOKUP(U55,'【記載例】シフト記号表（勤務時間帯）'!$C$6:$U$35,19,FALSE))</f>
        <v/>
      </c>
      <c r="V57" s="197" t="str">
        <f>IF(V55="","",VLOOKUP(V55,'【記載例】シフト記号表（勤務時間帯）'!$C$6:$U$35,19,FALSE))</f>
        <v/>
      </c>
      <c r="W57" s="197" t="str">
        <f>IF(W55="","",VLOOKUP(W55,'【記載例】シフト記号表（勤務時間帯）'!$C$6:$U$35,19,FALSE))</f>
        <v/>
      </c>
      <c r="X57" s="197" t="str">
        <f>IF(X55="","",VLOOKUP(X55,'【記載例】シフト記号表（勤務時間帯）'!$C$6:$U$35,19,FALSE))</f>
        <v/>
      </c>
      <c r="Y57" s="210" t="str">
        <f>IF(Y55="","",VLOOKUP(Y55,'【記載例】シフト記号表（勤務時間帯）'!$C$6:$U$35,19,FALSE))</f>
        <v/>
      </c>
      <c r="Z57" s="183" t="str">
        <f>IF(Z55="","",VLOOKUP(Z55,'【記載例】シフト記号表（勤務時間帯）'!$C$6:$U$35,19,FALSE))</f>
        <v/>
      </c>
      <c r="AA57" s="197" t="str">
        <f>IF(AA55="","",VLOOKUP(AA55,'【記載例】シフト記号表（勤務時間帯）'!$C$6:$U$35,19,FALSE))</f>
        <v/>
      </c>
      <c r="AB57" s="197" t="str">
        <f>IF(AB55="","",VLOOKUP(AB55,'【記載例】シフト記号表（勤務時間帯）'!$C$6:$U$35,19,FALSE))</f>
        <v/>
      </c>
      <c r="AC57" s="197" t="str">
        <f>IF(AC55="","",VLOOKUP(AC55,'【記載例】シフト記号表（勤務時間帯）'!$C$6:$U$35,19,FALSE))</f>
        <v/>
      </c>
      <c r="AD57" s="197" t="str">
        <f>IF(AD55="","",VLOOKUP(AD55,'【記載例】シフト記号表（勤務時間帯）'!$C$6:$U$35,19,FALSE))</f>
        <v/>
      </c>
      <c r="AE57" s="197" t="str">
        <f>IF(AE55="","",VLOOKUP(AE55,'【記載例】シフト記号表（勤務時間帯）'!$C$6:$U$35,19,FALSE))</f>
        <v/>
      </c>
      <c r="AF57" s="210" t="str">
        <f>IF(AF55="","",VLOOKUP(AF55,'【記載例】シフト記号表（勤務時間帯）'!$C$6:$U$35,19,FALSE))</f>
        <v/>
      </c>
      <c r="AG57" s="183" t="str">
        <f>IF(AG55="","",VLOOKUP(AG55,'【記載例】シフト記号表（勤務時間帯）'!$C$6:$U$35,19,FALSE))</f>
        <v/>
      </c>
      <c r="AH57" s="197" t="str">
        <f>IF(AH55="","",VLOOKUP(AH55,'【記載例】シフト記号表（勤務時間帯）'!$C$6:$U$35,19,FALSE))</f>
        <v/>
      </c>
      <c r="AI57" s="197" t="str">
        <f>IF(AI55="","",VLOOKUP(AI55,'【記載例】シフト記号表（勤務時間帯）'!$C$6:$U$35,19,FALSE))</f>
        <v/>
      </c>
      <c r="AJ57" s="197" t="str">
        <f>IF(AJ55="","",VLOOKUP(AJ55,'【記載例】シフト記号表（勤務時間帯）'!$C$6:$U$35,19,FALSE))</f>
        <v/>
      </c>
      <c r="AK57" s="197" t="str">
        <f>IF(AK55="","",VLOOKUP(AK55,'【記載例】シフト記号表（勤務時間帯）'!$C$6:$U$35,19,FALSE))</f>
        <v/>
      </c>
      <c r="AL57" s="197" t="str">
        <f>IF(AL55="","",VLOOKUP(AL55,'【記載例】シフト記号表（勤務時間帯）'!$C$6:$U$35,19,FALSE))</f>
        <v/>
      </c>
      <c r="AM57" s="210" t="str">
        <f>IF(AM55="","",VLOOKUP(AM55,'【記載例】シフト記号表（勤務時間帯）'!$C$6:$U$35,19,FALSE))</f>
        <v/>
      </c>
      <c r="AN57" s="183" t="str">
        <f>IF(AN55="","",VLOOKUP(AN55,'【記載例】シフト記号表（勤務時間帯）'!$C$6:$U$35,19,FALSE))</f>
        <v/>
      </c>
      <c r="AO57" s="197" t="str">
        <f>IF(AO55="","",VLOOKUP(AO55,'【記載例】シフト記号表（勤務時間帯）'!$C$6:$U$35,19,FALSE))</f>
        <v/>
      </c>
      <c r="AP57" s="197" t="str">
        <f>IF(AP55="","",VLOOKUP(AP55,'【記載例】シフト記号表（勤務時間帯）'!$C$6:$U$35,19,FALSE))</f>
        <v/>
      </c>
      <c r="AQ57" s="197" t="str">
        <f>IF(AQ55="","",VLOOKUP(AQ55,'【記載例】シフト記号表（勤務時間帯）'!$C$6:$U$35,19,FALSE))</f>
        <v/>
      </c>
      <c r="AR57" s="197" t="str">
        <f>IF(AR55="","",VLOOKUP(AR55,'【記載例】シフト記号表（勤務時間帯）'!$C$6:$U$35,19,FALSE))</f>
        <v/>
      </c>
      <c r="AS57" s="197" t="str">
        <f>IF(AS55="","",VLOOKUP(AS55,'【記載例】シフト記号表（勤務時間帯）'!$C$6:$U$35,19,FALSE))</f>
        <v/>
      </c>
      <c r="AT57" s="210" t="str">
        <f>IF(AT55="","",VLOOKUP(AT55,'【記載例】シフト記号表（勤務時間帯）'!$C$6:$U$35,19,FALSE))</f>
        <v/>
      </c>
      <c r="AU57" s="183" t="str">
        <f>IF(AU55="","",VLOOKUP(AU55,'【記載例】シフト記号表（勤務時間帯）'!$C$6:$U$35,19,FALSE))</f>
        <v/>
      </c>
      <c r="AV57" s="197" t="str">
        <f>IF(AV55="","",VLOOKUP(AV55,'【記載例】シフト記号表（勤務時間帯）'!$C$6:$U$35,19,FALSE))</f>
        <v/>
      </c>
      <c r="AW57" s="197" t="str">
        <f>IF(AW55="","",VLOOKUP(AW55,'【記載例】シフト記号表（勤務時間帯）'!$C$6:$U$35,19,FALSE))</f>
        <v/>
      </c>
      <c r="AX57" s="258">
        <f>IF($BB$3="４週",SUM(S57:AT57),IF($BB$3="暦月",SUM(S57:AW57),""))</f>
        <v>0</v>
      </c>
      <c r="AY57" s="271"/>
      <c r="AZ57" s="282">
        <f>IF($BB$3="４週",AX57/4,IF($BB$3="暦月",'【記載例】地密通所'!AX57/('【記載例】地密通所'!$BB$8/7),""))</f>
        <v>0</v>
      </c>
      <c r="BA57" s="291"/>
      <c r="BB57" s="306"/>
      <c r="BC57" s="130"/>
      <c r="BD57" s="130"/>
      <c r="BE57" s="130"/>
      <c r="BF57" s="142"/>
    </row>
    <row r="58" spans="2:58" ht="20.25" customHeight="1">
      <c r="B58" s="13">
        <f>B55+1</f>
        <v>13</v>
      </c>
      <c r="C58" s="34"/>
      <c r="D58" s="54"/>
      <c r="E58" s="64"/>
      <c r="F58" s="71"/>
      <c r="G58" s="71"/>
      <c r="H58" s="95"/>
      <c r="I58" s="103"/>
      <c r="J58" s="103"/>
      <c r="K58" s="108"/>
      <c r="L58" s="119"/>
      <c r="M58" s="129"/>
      <c r="N58" s="129"/>
      <c r="O58" s="141"/>
      <c r="P58" s="150" t="s">
        <v>70</v>
      </c>
      <c r="Q58" s="159"/>
      <c r="R58" s="167"/>
      <c r="S58" s="181"/>
      <c r="T58" s="195"/>
      <c r="U58" s="195"/>
      <c r="V58" s="195"/>
      <c r="W58" s="195"/>
      <c r="X58" s="195"/>
      <c r="Y58" s="208"/>
      <c r="Z58" s="181"/>
      <c r="AA58" s="195"/>
      <c r="AB58" s="195"/>
      <c r="AC58" s="195"/>
      <c r="AD58" s="195"/>
      <c r="AE58" s="195"/>
      <c r="AF58" s="208"/>
      <c r="AG58" s="181"/>
      <c r="AH58" s="195"/>
      <c r="AI58" s="195"/>
      <c r="AJ58" s="195"/>
      <c r="AK58" s="195"/>
      <c r="AL58" s="195"/>
      <c r="AM58" s="208"/>
      <c r="AN58" s="181"/>
      <c r="AO58" s="195"/>
      <c r="AP58" s="195"/>
      <c r="AQ58" s="195"/>
      <c r="AR58" s="195"/>
      <c r="AS58" s="195"/>
      <c r="AT58" s="208"/>
      <c r="AU58" s="181"/>
      <c r="AV58" s="195"/>
      <c r="AW58" s="195"/>
      <c r="AX58" s="259"/>
      <c r="AY58" s="272"/>
      <c r="AZ58" s="283"/>
      <c r="BA58" s="292"/>
      <c r="BB58" s="304"/>
      <c r="BC58" s="129"/>
      <c r="BD58" s="129"/>
      <c r="BE58" s="129"/>
      <c r="BF58" s="141"/>
    </row>
    <row r="59" spans="2:58" ht="20.25" customHeight="1">
      <c r="B59" s="13"/>
      <c r="C59" s="35"/>
      <c r="D59" s="55"/>
      <c r="E59" s="65"/>
      <c r="F59" s="69"/>
      <c r="G59" s="82"/>
      <c r="H59" s="94"/>
      <c r="I59" s="103"/>
      <c r="J59" s="103"/>
      <c r="K59" s="108"/>
      <c r="L59" s="118"/>
      <c r="M59" s="128"/>
      <c r="N59" s="128"/>
      <c r="O59" s="140"/>
      <c r="P59" s="148" t="s">
        <v>27</v>
      </c>
      <c r="Q59" s="157"/>
      <c r="R59" s="165"/>
      <c r="S59" s="182" t="str">
        <f>IF(S58="","",VLOOKUP(S58,'【記載例】シフト記号表（勤務時間帯）'!$C$6:$K$35,9,FALSE))</f>
        <v/>
      </c>
      <c r="T59" s="196" t="str">
        <f>IF(T58="","",VLOOKUP(T58,'【記載例】シフト記号表（勤務時間帯）'!$C$6:$K$35,9,FALSE))</f>
        <v/>
      </c>
      <c r="U59" s="196" t="str">
        <f>IF(U58="","",VLOOKUP(U58,'【記載例】シフト記号表（勤務時間帯）'!$C$6:$K$35,9,FALSE))</f>
        <v/>
      </c>
      <c r="V59" s="196" t="str">
        <f>IF(V58="","",VLOOKUP(V58,'【記載例】シフト記号表（勤務時間帯）'!$C$6:$K$35,9,FALSE))</f>
        <v/>
      </c>
      <c r="W59" s="196" t="str">
        <f>IF(W58="","",VLOOKUP(W58,'【記載例】シフト記号表（勤務時間帯）'!$C$6:$K$35,9,FALSE))</f>
        <v/>
      </c>
      <c r="X59" s="196" t="str">
        <f>IF(X58="","",VLOOKUP(X58,'【記載例】シフト記号表（勤務時間帯）'!$C$6:$K$35,9,FALSE))</f>
        <v/>
      </c>
      <c r="Y59" s="209" t="str">
        <f>IF(Y58="","",VLOOKUP(Y58,'【記載例】シフト記号表（勤務時間帯）'!$C$6:$K$35,9,FALSE))</f>
        <v/>
      </c>
      <c r="Z59" s="182" t="str">
        <f>IF(Z58="","",VLOOKUP(Z58,'【記載例】シフト記号表（勤務時間帯）'!$C$6:$K$35,9,FALSE))</f>
        <v/>
      </c>
      <c r="AA59" s="196" t="str">
        <f>IF(AA58="","",VLOOKUP(AA58,'【記載例】シフト記号表（勤務時間帯）'!$C$6:$K$35,9,FALSE))</f>
        <v/>
      </c>
      <c r="AB59" s="196" t="str">
        <f>IF(AB58="","",VLOOKUP(AB58,'【記載例】シフト記号表（勤務時間帯）'!$C$6:$K$35,9,FALSE))</f>
        <v/>
      </c>
      <c r="AC59" s="196" t="str">
        <f>IF(AC58="","",VLOOKUP(AC58,'【記載例】シフト記号表（勤務時間帯）'!$C$6:$K$35,9,FALSE))</f>
        <v/>
      </c>
      <c r="AD59" s="196" t="str">
        <f>IF(AD58="","",VLOOKUP(AD58,'【記載例】シフト記号表（勤務時間帯）'!$C$6:$K$35,9,FALSE))</f>
        <v/>
      </c>
      <c r="AE59" s="196" t="str">
        <f>IF(AE58="","",VLOOKUP(AE58,'【記載例】シフト記号表（勤務時間帯）'!$C$6:$K$35,9,FALSE))</f>
        <v/>
      </c>
      <c r="AF59" s="209" t="str">
        <f>IF(AF58="","",VLOOKUP(AF58,'【記載例】シフト記号表（勤務時間帯）'!$C$6:$K$35,9,FALSE))</f>
        <v/>
      </c>
      <c r="AG59" s="182" t="str">
        <f>IF(AG58="","",VLOOKUP(AG58,'【記載例】シフト記号表（勤務時間帯）'!$C$6:$K$35,9,FALSE))</f>
        <v/>
      </c>
      <c r="AH59" s="196" t="str">
        <f>IF(AH58="","",VLOOKUP(AH58,'【記載例】シフト記号表（勤務時間帯）'!$C$6:$K$35,9,FALSE))</f>
        <v/>
      </c>
      <c r="AI59" s="196" t="str">
        <f>IF(AI58="","",VLOOKUP(AI58,'【記載例】シフト記号表（勤務時間帯）'!$C$6:$K$35,9,FALSE))</f>
        <v/>
      </c>
      <c r="AJ59" s="196" t="str">
        <f>IF(AJ58="","",VLOOKUP(AJ58,'【記載例】シフト記号表（勤務時間帯）'!$C$6:$K$35,9,FALSE))</f>
        <v/>
      </c>
      <c r="AK59" s="196" t="str">
        <f>IF(AK58="","",VLOOKUP(AK58,'【記載例】シフト記号表（勤務時間帯）'!$C$6:$K$35,9,FALSE))</f>
        <v/>
      </c>
      <c r="AL59" s="196" t="str">
        <f>IF(AL58="","",VLOOKUP(AL58,'【記載例】シフト記号表（勤務時間帯）'!$C$6:$K$35,9,FALSE))</f>
        <v/>
      </c>
      <c r="AM59" s="209" t="str">
        <f>IF(AM58="","",VLOOKUP(AM58,'【記載例】シフト記号表（勤務時間帯）'!$C$6:$K$35,9,FALSE))</f>
        <v/>
      </c>
      <c r="AN59" s="182" t="str">
        <f>IF(AN58="","",VLOOKUP(AN58,'【記載例】シフト記号表（勤務時間帯）'!$C$6:$K$35,9,FALSE))</f>
        <v/>
      </c>
      <c r="AO59" s="196" t="str">
        <f>IF(AO58="","",VLOOKUP(AO58,'【記載例】シフト記号表（勤務時間帯）'!$C$6:$K$35,9,FALSE))</f>
        <v/>
      </c>
      <c r="AP59" s="196" t="str">
        <f>IF(AP58="","",VLOOKUP(AP58,'【記載例】シフト記号表（勤務時間帯）'!$C$6:$K$35,9,FALSE))</f>
        <v/>
      </c>
      <c r="AQ59" s="196" t="str">
        <f>IF(AQ58="","",VLOOKUP(AQ58,'【記載例】シフト記号表（勤務時間帯）'!$C$6:$K$35,9,FALSE))</f>
        <v/>
      </c>
      <c r="AR59" s="196" t="str">
        <f>IF(AR58="","",VLOOKUP(AR58,'【記載例】シフト記号表（勤務時間帯）'!$C$6:$K$35,9,FALSE))</f>
        <v/>
      </c>
      <c r="AS59" s="196" t="str">
        <f>IF(AS58="","",VLOOKUP(AS58,'【記載例】シフト記号表（勤務時間帯）'!$C$6:$K$35,9,FALSE))</f>
        <v/>
      </c>
      <c r="AT59" s="209" t="str">
        <f>IF(AT58="","",VLOOKUP(AT58,'【記載例】シフト記号表（勤務時間帯）'!$C$6:$K$35,9,FALSE))</f>
        <v/>
      </c>
      <c r="AU59" s="182" t="str">
        <f>IF(AU58="","",VLOOKUP(AU58,'【記載例】シフト記号表（勤務時間帯）'!$C$6:$K$35,9,FALSE))</f>
        <v/>
      </c>
      <c r="AV59" s="196" t="str">
        <f>IF(AV58="","",VLOOKUP(AV58,'【記載例】シフト記号表（勤務時間帯）'!$C$6:$K$35,9,FALSE))</f>
        <v/>
      </c>
      <c r="AW59" s="196" t="str">
        <f>IF(AW58="","",VLOOKUP(AW58,'【記載例】シフト記号表（勤務時間帯）'!$C$6:$K$35,9,FALSE))</f>
        <v/>
      </c>
      <c r="AX59" s="257">
        <f>IF($BB$3="４週",SUM(S59:AT59),IF($BB$3="暦月",SUM(S59:AW59),""))</f>
        <v>0</v>
      </c>
      <c r="AY59" s="270"/>
      <c r="AZ59" s="281">
        <f>IF($BB$3="４週",AX59/4,IF($BB$3="暦月",'【記載例】地密通所'!AX59/('【記載例】地密通所'!$BB$8/7),""))</f>
        <v>0</v>
      </c>
      <c r="BA59" s="290"/>
      <c r="BB59" s="305"/>
      <c r="BC59" s="128"/>
      <c r="BD59" s="128"/>
      <c r="BE59" s="128"/>
      <c r="BF59" s="140"/>
    </row>
    <row r="60" spans="2:58" ht="20.25" customHeight="1">
      <c r="B60" s="14"/>
      <c r="C60" s="36"/>
      <c r="D60" s="56"/>
      <c r="E60" s="66"/>
      <c r="F60" s="72">
        <f>C58</f>
        <v>0</v>
      </c>
      <c r="G60" s="84"/>
      <c r="H60" s="96"/>
      <c r="I60" s="104"/>
      <c r="J60" s="104"/>
      <c r="K60" s="109"/>
      <c r="L60" s="121"/>
      <c r="M60" s="131"/>
      <c r="N60" s="131"/>
      <c r="O60" s="143"/>
      <c r="P60" s="151" t="s">
        <v>73</v>
      </c>
      <c r="Q60" s="160"/>
      <c r="R60" s="168"/>
      <c r="S60" s="183" t="str">
        <f>IF(S58="","",VLOOKUP(S58,'【記載例】シフト記号表（勤務時間帯）'!$C$6:$U$35,19,FALSE))</f>
        <v/>
      </c>
      <c r="T60" s="197" t="str">
        <f>IF(T58="","",VLOOKUP(T58,'【記載例】シフト記号表（勤務時間帯）'!$C$6:$U$35,19,FALSE))</f>
        <v/>
      </c>
      <c r="U60" s="197" t="str">
        <f>IF(U58="","",VLOOKUP(U58,'【記載例】シフト記号表（勤務時間帯）'!$C$6:$U$35,19,FALSE))</f>
        <v/>
      </c>
      <c r="V60" s="197" t="str">
        <f>IF(V58="","",VLOOKUP(V58,'【記載例】シフト記号表（勤務時間帯）'!$C$6:$U$35,19,FALSE))</f>
        <v/>
      </c>
      <c r="W60" s="197" t="str">
        <f>IF(W58="","",VLOOKUP(W58,'【記載例】シフト記号表（勤務時間帯）'!$C$6:$U$35,19,FALSE))</f>
        <v/>
      </c>
      <c r="X60" s="197" t="str">
        <f>IF(X58="","",VLOOKUP(X58,'【記載例】シフト記号表（勤務時間帯）'!$C$6:$U$35,19,FALSE))</f>
        <v/>
      </c>
      <c r="Y60" s="210" t="str">
        <f>IF(Y58="","",VLOOKUP(Y58,'【記載例】シフト記号表（勤務時間帯）'!$C$6:$U$35,19,FALSE))</f>
        <v/>
      </c>
      <c r="Z60" s="183" t="str">
        <f>IF(Z58="","",VLOOKUP(Z58,'【記載例】シフト記号表（勤務時間帯）'!$C$6:$U$35,19,FALSE))</f>
        <v/>
      </c>
      <c r="AA60" s="197" t="str">
        <f>IF(AA58="","",VLOOKUP(AA58,'【記載例】シフト記号表（勤務時間帯）'!$C$6:$U$35,19,FALSE))</f>
        <v/>
      </c>
      <c r="AB60" s="197" t="str">
        <f>IF(AB58="","",VLOOKUP(AB58,'【記載例】シフト記号表（勤務時間帯）'!$C$6:$U$35,19,FALSE))</f>
        <v/>
      </c>
      <c r="AC60" s="197" t="str">
        <f>IF(AC58="","",VLOOKUP(AC58,'【記載例】シフト記号表（勤務時間帯）'!$C$6:$U$35,19,FALSE))</f>
        <v/>
      </c>
      <c r="AD60" s="197" t="str">
        <f>IF(AD58="","",VLOOKUP(AD58,'【記載例】シフト記号表（勤務時間帯）'!$C$6:$U$35,19,FALSE))</f>
        <v/>
      </c>
      <c r="AE60" s="197" t="str">
        <f>IF(AE58="","",VLOOKUP(AE58,'【記載例】シフト記号表（勤務時間帯）'!$C$6:$U$35,19,FALSE))</f>
        <v/>
      </c>
      <c r="AF60" s="210" t="str">
        <f>IF(AF58="","",VLOOKUP(AF58,'【記載例】シフト記号表（勤務時間帯）'!$C$6:$U$35,19,FALSE))</f>
        <v/>
      </c>
      <c r="AG60" s="183" t="str">
        <f>IF(AG58="","",VLOOKUP(AG58,'【記載例】シフト記号表（勤務時間帯）'!$C$6:$U$35,19,FALSE))</f>
        <v/>
      </c>
      <c r="AH60" s="197" t="str">
        <f>IF(AH58="","",VLOOKUP(AH58,'【記載例】シフト記号表（勤務時間帯）'!$C$6:$U$35,19,FALSE))</f>
        <v/>
      </c>
      <c r="AI60" s="197" t="str">
        <f>IF(AI58="","",VLOOKUP(AI58,'【記載例】シフト記号表（勤務時間帯）'!$C$6:$U$35,19,FALSE))</f>
        <v/>
      </c>
      <c r="AJ60" s="197" t="str">
        <f>IF(AJ58="","",VLOOKUP(AJ58,'【記載例】シフト記号表（勤務時間帯）'!$C$6:$U$35,19,FALSE))</f>
        <v/>
      </c>
      <c r="AK60" s="197" t="str">
        <f>IF(AK58="","",VLOOKUP(AK58,'【記載例】シフト記号表（勤務時間帯）'!$C$6:$U$35,19,FALSE))</f>
        <v/>
      </c>
      <c r="AL60" s="197" t="str">
        <f>IF(AL58="","",VLOOKUP(AL58,'【記載例】シフト記号表（勤務時間帯）'!$C$6:$U$35,19,FALSE))</f>
        <v/>
      </c>
      <c r="AM60" s="210" t="str">
        <f>IF(AM58="","",VLOOKUP(AM58,'【記載例】シフト記号表（勤務時間帯）'!$C$6:$U$35,19,FALSE))</f>
        <v/>
      </c>
      <c r="AN60" s="183" t="str">
        <f>IF(AN58="","",VLOOKUP(AN58,'【記載例】シフト記号表（勤務時間帯）'!$C$6:$U$35,19,FALSE))</f>
        <v/>
      </c>
      <c r="AO60" s="197" t="str">
        <f>IF(AO58="","",VLOOKUP(AO58,'【記載例】シフト記号表（勤務時間帯）'!$C$6:$U$35,19,FALSE))</f>
        <v/>
      </c>
      <c r="AP60" s="197" t="str">
        <f>IF(AP58="","",VLOOKUP(AP58,'【記載例】シフト記号表（勤務時間帯）'!$C$6:$U$35,19,FALSE))</f>
        <v/>
      </c>
      <c r="AQ60" s="197" t="str">
        <f>IF(AQ58="","",VLOOKUP(AQ58,'【記載例】シフト記号表（勤務時間帯）'!$C$6:$U$35,19,FALSE))</f>
        <v/>
      </c>
      <c r="AR60" s="197" t="str">
        <f>IF(AR58="","",VLOOKUP(AR58,'【記載例】シフト記号表（勤務時間帯）'!$C$6:$U$35,19,FALSE))</f>
        <v/>
      </c>
      <c r="AS60" s="197" t="str">
        <f>IF(AS58="","",VLOOKUP(AS58,'【記載例】シフト記号表（勤務時間帯）'!$C$6:$U$35,19,FALSE))</f>
        <v/>
      </c>
      <c r="AT60" s="210" t="str">
        <f>IF(AT58="","",VLOOKUP(AT58,'【記載例】シフト記号表（勤務時間帯）'!$C$6:$U$35,19,FALSE))</f>
        <v/>
      </c>
      <c r="AU60" s="183" t="str">
        <f>IF(AU58="","",VLOOKUP(AU58,'【記載例】シフト記号表（勤務時間帯）'!$C$6:$U$35,19,FALSE))</f>
        <v/>
      </c>
      <c r="AV60" s="197" t="str">
        <f>IF(AV58="","",VLOOKUP(AV58,'【記載例】シフト記号表（勤務時間帯）'!$C$6:$U$35,19,FALSE))</f>
        <v/>
      </c>
      <c r="AW60" s="197" t="str">
        <f>IF(AW58="","",VLOOKUP(AW58,'【記載例】シフト記号表（勤務時間帯）'!$C$6:$U$35,19,FALSE))</f>
        <v/>
      </c>
      <c r="AX60" s="258">
        <f>IF($BB$3="４週",SUM(S60:AT60),IF($BB$3="暦月",SUM(S60:AW60),""))</f>
        <v>0</v>
      </c>
      <c r="AY60" s="271"/>
      <c r="AZ60" s="282">
        <f>IF($BB$3="４週",AX60/4,IF($BB$3="暦月",'【記載例】地密通所'!AX60/('【記載例】地密通所'!$BB$8/7),""))</f>
        <v>0</v>
      </c>
      <c r="BA60" s="291"/>
      <c r="BB60" s="307"/>
      <c r="BC60" s="131"/>
      <c r="BD60" s="131"/>
      <c r="BE60" s="131"/>
      <c r="BF60" s="143"/>
    </row>
    <row r="61" spans="2:58" s="4" customFormat="1" ht="6" customHeight="1">
      <c r="B61" s="15"/>
      <c r="C61" s="37"/>
      <c r="D61" s="37"/>
      <c r="E61" s="37"/>
      <c r="F61" s="73"/>
      <c r="G61" s="73"/>
      <c r="H61" s="97"/>
      <c r="I61" s="97"/>
      <c r="J61" s="97"/>
      <c r="K61" s="97"/>
      <c r="L61" s="73"/>
      <c r="M61" s="73"/>
      <c r="N61" s="73"/>
      <c r="O61" s="73"/>
      <c r="P61" s="152"/>
      <c r="Q61" s="152"/>
      <c r="R61" s="152"/>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260"/>
      <c r="AY61" s="260"/>
      <c r="AZ61" s="260"/>
      <c r="BA61" s="260"/>
      <c r="BB61" s="73"/>
      <c r="BC61" s="73"/>
      <c r="BD61" s="73"/>
      <c r="BE61" s="73"/>
      <c r="BF61" s="333"/>
    </row>
    <row r="62" spans="2:58" ht="20.100000000000001" customHeight="1">
      <c r="B62" s="16"/>
      <c r="C62" s="38"/>
      <c r="D62" s="38"/>
      <c r="E62" s="38"/>
      <c r="F62" s="74"/>
      <c r="G62" s="85" t="s">
        <v>181</v>
      </c>
      <c r="H62" s="85"/>
      <c r="I62" s="85"/>
      <c r="J62" s="85"/>
      <c r="K62" s="110"/>
      <c r="L62" s="122"/>
      <c r="M62" s="132" t="s">
        <v>77</v>
      </c>
      <c r="N62" s="134"/>
      <c r="O62" s="134"/>
      <c r="P62" s="134"/>
      <c r="Q62" s="134"/>
      <c r="R62" s="169"/>
      <c r="S62" s="184">
        <f t="shared" ref="S62:AX64" si="1">IF(SUMIF($F$22:$F$60,$M62,S$22:S$60)=0,"",SUMIF($F$22:$F$60,$M62,S$22:S$60))</f>
        <v>7</v>
      </c>
      <c r="T62" s="198">
        <f t="shared" si="1"/>
        <v>7</v>
      </c>
      <c r="U62" s="198">
        <f t="shared" si="1"/>
        <v>7</v>
      </c>
      <c r="V62" s="198">
        <f t="shared" si="1"/>
        <v>7</v>
      </c>
      <c r="W62" s="198">
        <f t="shared" si="1"/>
        <v>7</v>
      </c>
      <c r="X62" s="198">
        <f t="shared" si="1"/>
        <v>7</v>
      </c>
      <c r="Y62" s="211">
        <f t="shared" si="1"/>
        <v>7</v>
      </c>
      <c r="Z62" s="184">
        <f t="shared" si="1"/>
        <v>7</v>
      </c>
      <c r="AA62" s="198">
        <f t="shared" si="1"/>
        <v>7</v>
      </c>
      <c r="AB62" s="198">
        <f t="shared" si="1"/>
        <v>7</v>
      </c>
      <c r="AC62" s="198">
        <f t="shared" si="1"/>
        <v>7</v>
      </c>
      <c r="AD62" s="198">
        <f t="shared" si="1"/>
        <v>7</v>
      </c>
      <c r="AE62" s="198">
        <f t="shared" si="1"/>
        <v>7</v>
      </c>
      <c r="AF62" s="211">
        <f t="shared" si="1"/>
        <v>7</v>
      </c>
      <c r="AG62" s="184">
        <f t="shared" si="1"/>
        <v>7</v>
      </c>
      <c r="AH62" s="198">
        <f t="shared" si="1"/>
        <v>7</v>
      </c>
      <c r="AI62" s="198">
        <f t="shared" si="1"/>
        <v>7</v>
      </c>
      <c r="AJ62" s="198">
        <f t="shared" si="1"/>
        <v>7</v>
      </c>
      <c r="AK62" s="198">
        <f t="shared" si="1"/>
        <v>7</v>
      </c>
      <c r="AL62" s="198">
        <f t="shared" si="1"/>
        <v>7</v>
      </c>
      <c r="AM62" s="211">
        <f t="shared" si="1"/>
        <v>7</v>
      </c>
      <c r="AN62" s="184">
        <f t="shared" si="1"/>
        <v>7</v>
      </c>
      <c r="AO62" s="198">
        <f t="shared" si="1"/>
        <v>7</v>
      </c>
      <c r="AP62" s="198">
        <f t="shared" si="1"/>
        <v>7</v>
      </c>
      <c r="AQ62" s="198">
        <f t="shared" si="1"/>
        <v>7</v>
      </c>
      <c r="AR62" s="198">
        <f t="shared" si="1"/>
        <v>7</v>
      </c>
      <c r="AS62" s="198">
        <f t="shared" si="1"/>
        <v>7</v>
      </c>
      <c r="AT62" s="211">
        <f t="shared" si="1"/>
        <v>7</v>
      </c>
      <c r="AU62" s="184" t="str">
        <f t="shared" si="1"/>
        <v/>
      </c>
      <c r="AV62" s="198" t="str">
        <f t="shared" si="1"/>
        <v/>
      </c>
      <c r="AW62" s="198" t="str">
        <f t="shared" si="1"/>
        <v/>
      </c>
      <c r="AX62" s="261">
        <f t="shared" si="1"/>
        <v>196</v>
      </c>
      <c r="AY62" s="273"/>
      <c r="AZ62" s="284">
        <f>IF(AX62="","",IF($BB$3="４週",AX62/4,IF($BB$3="暦月",AX62/($BB$8/7),"")))</f>
        <v>49</v>
      </c>
      <c r="BA62" s="293"/>
      <c r="BB62" s="308"/>
      <c r="BC62" s="319"/>
      <c r="BD62" s="319"/>
      <c r="BE62" s="319"/>
      <c r="BF62" s="334"/>
    </row>
    <row r="63" spans="2:58" ht="20.100000000000001" customHeight="1">
      <c r="B63" s="17"/>
      <c r="C63" s="39"/>
      <c r="D63" s="39"/>
      <c r="E63" s="39"/>
      <c r="F63" s="41"/>
      <c r="G63" s="43"/>
      <c r="H63" s="43"/>
      <c r="I63" s="43"/>
      <c r="J63" s="43"/>
      <c r="K63" s="111"/>
      <c r="L63" s="123"/>
      <c r="M63" s="133" t="s">
        <v>16</v>
      </c>
      <c r="N63" s="135"/>
      <c r="O63" s="135"/>
      <c r="P63" s="135"/>
      <c r="Q63" s="135"/>
      <c r="R63" s="170"/>
      <c r="S63" s="184">
        <f t="shared" si="1"/>
        <v>4</v>
      </c>
      <c r="T63" s="198">
        <f t="shared" si="1"/>
        <v>4</v>
      </c>
      <c r="U63" s="198">
        <f t="shared" si="1"/>
        <v>4</v>
      </c>
      <c r="V63" s="198">
        <f t="shared" si="1"/>
        <v>4</v>
      </c>
      <c r="W63" s="198">
        <f t="shared" si="1"/>
        <v>4</v>
      </c>
      <c r="X63" s="198">
        <f t="shared" si="1"/>
        <v>4</v>
      </c>
      <c r="Y63" s="211">
        <f t="shared" si="1"/>
        <v>4</v>
      </c>
      <c r="Z63" s="184">
        <f t="shared" si="1"/>
        <v>4</v>
      </c>
      <c r="AA63" s="198">
        <f t="shared" si="1"/>
        <v>4</v>
      </c>
      <c r="AB63" s="198">
        <f t="shared" si="1"/>
        <v>4</v>
      </c>
      <c r="AC63" s="198">
        <f t="shared" si="1"/>
        <v>4</v>
      </c>
      <c r="AD63" s="198">
        <f t="shared" si="1"/>
        <v>4</v>
      </c>
      <c r="AE63" s="198">
        <f t="shared" si="1"/>
        <v>4</v>
      </c>
      <c r="AF63" s="211">
        <f t="shared" si="1"/>
        <v>4</v>
      </c>
      <c r="AG63" s="184">
        <f t="shared" si="1"/>
        <v>4</v>
      </c>
      <c r="AH63" s="198">
        <f t="shared" si="1"/>
        <v>4</v>
      </c>
      <c r="AI63" s="198">
        <f t="shared" si="1"/>
        <v>4</v>
      </c>
      <c r="AJ63" s="198">
        <f t="shared" si="1"/>
        <v>4</v>
      </c>
      <c r="AK63" s="198">
        <f t="shared" si="1"/>
        <v>4</v>
      </c>
      <c r="AL63" s="198">
        <f t="shared" si="1"/>
        <v>4</v>
      </c>
      <c r="AM63" s="211">
        <f t="shared" si="1"/>
        <v>4</v>
      </c>
      <c r="AN63" s="184">
        <f t="shared" si="1"/>
        <v>4</v>
      </c>
      <c r="AO63" s="198">
        <f t="shared" si="1"/>
        <v>4</v>
      </c>
      <c r="AP63" s="198">
        <f t="shared" si="1"/>
        <v>4</v>
      </c>
      <c r="AQ63" s="198">
        <f t="shared" si="1"/>
        <v>4</v>
      </c>
      <c r="AR63" s="198">
        <f t="shared" si="1"/>
        <v>4</v>
      </c>
      <c r="AS63" s="198">
        <f t="shared" si="1"/>
        <v>4</v>
      </c>
      <c r="AT63" s="211">
        <f t="shared" si="1"/>
        <v>4</v>
      </c>
      <c r="AU63" s="184" t="str">
        <f t="shared" si="1"/>
        <v/>
      </c>
      <c r="AV63" s="198" t="str">
        <f t="shared" si="1"/>
        <v/>
      </c>
      <c r="AW63" s="198" t="str">
        <f t="shared" si="1"/>
        <v/>
      </c>
      <c r="AX63" s="261">
        <f t="shared" si="1"/>
        <v>112</v>
      </c>
      <c r="AY63" s="273"/>
      <c r="AZ63" s="284">
        <f>IF(AX63="","",IF($BB$3="４週",AX63/4,IF($BB$3="暦月",AX63/($BB$8/7),"")))</f>
        <v>28</v>
      </c>
      <c r="BA63" s="293"/>
      <c r="BB63" s="309"/>
      <c r="BC63" s="320"/>
      <c r="BD63" s="320"/>
      <c r="BE63" s="320"/>
      <c r="BF63" s="335"/>
    </row>
    <row r="64" spans="2:58" ht="20.25" customHeight="1">
      <c r="B64" s="18"/>
      <c r="C64" s="40"/>
      <c r="D64" s="40"/>
      <c r="E64" s="40"/>
      <c r="F64" s="41"/>
      <c r="G64" s="86"/>
      <c r="H64" s="86"/>
      <c r="I64" s="86"/>
      <c r="J64" s="86"/>
      <c r="K64" s="112"/>
      <c r="L64" s="123"/>
      <c r="M64" s="133" t="s">
        <v>65</v>
      </c>
      <c r="N64" s="135"/>
      <c r="O64" s="135"/>
      <c r="P64" s="135"/>
      <c r="Q64" s="135"/>
      <c r="R64" s="170"/>
      <c r="S64" s="184">
        <f t="shared" si="1"/>
        <v>14</v>
      </c>
      <c r="T64" s="198">
        <f t="shared" si="1"/>
        <v>14</v>
      </c>
      <c r="U64" s="198">
        <f t="shared" si="1"/>
        <v>14</v>
      </c>
      <c r="V64" s="198">
        <f t="shared" si="1"/>
        <v>14</v>
      </c>
      <c r="W64" s="198">
        <f t="shared" si="1"/>
        <v>14</v>
      </c>
      <c r="X64" s="198">
        <f t="shared" si="1"/>
        <v>14</v>
      </c>
      <c r="Y64" s="211">
        <f t="shared" si="1"/>
        <v>14</v>
      </c>
      <c r="Z64" s="184">
        <f t="shared" si="1"/>
        <v>14</v>
      </c>
      <c r="AA64" s="198">
        <f t="shared" si="1"/>
        <v>14</v>
      </c>
      <c r="AB64" s="198">
        <f t="shared" si="1"/>
        <v>14</v>
      </c>
      <c r="AC64" s="198">
        <f t="shared" si="1"/>
        <v>14</v>
      </c>
      <c r="AD64" s="198">
        <f t="shared" si="1"/>
        <v>14</v>
      </c>
      <c r="AE64" s="198">
        <f t="shared" si="1"/>
        <v>14</v>
      </c>
      <c r="AF64" s="211">
        <f t="shared" si="1"/>
        <v>14</v>
      </c>
      <c r="AG64" s="184">
        <f t="shared" si="1"/>
        <v>14</v>
      </c>
      <c r="AH64" s="198">
        <f t="shared" si="1"/>
        <v>14</v>
      </c>
      <c r="AI64" s="198">
        <f t="shared" si="1"/>
        <v>14</v>
      </c>
      <c r="AJ64" s="198">
        <f t="shared" si="1"/>
        <v>14</v>
      </c>
      <c r="AK64" s="198">
        <f t="shared" si="1"/>
        <v>14</v>
      </c>
      <c r="AL64" s="198">
        <f t="shared" si="1"/>
        <v>14</v>
      </c>
      <c r="AM64" s="211">
        <f t="shared" si="1"/>
        <v>14</v>
      </c>
      <c r="AN64" s="184">
        <f t="shared" si="1"/>
        <v>14</v>
      </c>
      <c r="AO64" s="198">
        <f t="shared" si="1"/>
        <v>14</v>
      </c>
      <c r="AP64" s="198">
        <f t="shared" si="1"/>
        <v>14</v>
      </c>
      <c r="AQ64" s="198">
        <f t="shared" si="1"/>
        <v>14</v>
      </c>
      <c r="AR64" s="198">
        <f t="shared" si="1"/>
        <v>14</v>
      </c>
      <c r="AS64" s="198">
        <f t="shared" si="1"/>
        <v>14</v>
      </c>
      <c r="AT64" s="211">
        <f t="shared" si="1"/>
        <v>14</v>
      </c>
      <c r="AU64" s="184" t="str">
        <f t="shared" si="1"/>
        <v/>
      </c>
      <c r="AV64" s="198" t="str">
        <f t="shared" si="1"/>
        <v/>
      </c>
      <c r="AW64" s="198" t="str">
        <f t="shared" si="1"/>
        <v/>
      </c>
      <c r="AX64" s="261">
        <f t="shared" si="1"/>
        <v>392</v>
      </c>
      <c r="AY64" s="273"/>
      <c r="AZ64" s="284">
        <f>IF(AX64="","",IF($BB$3="４週",AX64/4,IF($BB$3="暦月",AX64/($BB$8/7),"")))</f>
        <v>98</v>
      </c>
      <c r="BA64" s="293"/>
      <c r="BB64" s="309"/>
      <c r="BC64" s="320"/>
      <c r="BD64" s="320"/>
      <c r="BE64" s="320"/>
      <c r="BF64" s="335"/>
    </row>
    <row r="65" spans="1:73" ht="20.25" customHeight="1">
      <c r="B65" s="19"/>
      <c r="C65" s="41"/>
      <c r="D65" s="41"/>
      <c r="E65" s="41"/>
      <c r="F65" s="41"/>
      <c r="G65" s="87" t="s">
        <v>4</v>
      </c>
      <c r="H65" s="87"/>
      <c r="I65" s="87"/>
      <c r="J65" s="87"/>
      <c r="K65" s="87"/>
      <c r="L65" s="87"/>
      <c r="M65" s="87"/>
      <c r="N65" s="87"/>
      <c r="O65" s="87"/>
      <c r="P65" s="87"/>
      <c r="Q65" s="87"/>
      <c r="R65" s="171"/>
      <c r="S65" s="185">
        <v>18</v>
      </c>
      <c r="T65" s="199">
        <v>18</v>
      </c>
      <c r="U65" s="199">
        <v>18</v>
      </c>
      <c r="V65" s="199">
        <v>18</v>
      </c>
      <c r="W65" s="199">
        <v>18</v>
      </c>
      <c r="X65" s="199">
        <v>18</v>
      </c>
      <c r="Y65" s="212">
        <v>18</v>
      </c>
      <c r="Z65" s="185">
        <v>18</v>
      </c>
      <c r="AA65" s="199">
        <v>18</v>
      </c>
      <c r="AB65" s="199">
        <v>18</v>
      </c>
      <c r="AC65" s="199">
        <v>18</v>
      </c>
      <c r="AD65" s="199">
        <v>18</v>
      </c>
      <c r="AE65" s="199">
        <v>18</v>
      </c>
      <c r="AF65" s="212">
        <v>18</v>
      </c>
      <c r="AG65" s="185">
        <v>18</v>
      </c>
      <c r="AH65" s="199">
        <v>18</v>
      </c>
      <c r="AI65" s="199">
        <v>18</v>
      </c>
      <c r="AJ65" s="199">
        <v>18</v>
      </c>
      <c r="AK65" s="199">
        <v>18</v>
      </c>
      <c r="AL65" s="199">
        <v>18</v>
      </c>
      <c r="AM65" s="212">
        <v>18</v>
      </c>
      <c r="AN65" s="185">
        <v>18</v>
      </c>
      <c r="AO65" s="199">
        <v>18</v>
      </c>
      <c r="AP65" s="199">
        <v>18</v>
      </c>
      <c r="AQ65" s="199">
        <v>18</v>
      </c>
      <c r="AR65" s="199">
        <v>18</v>
      </c>
      <c r="AS65" s="199">
        <v>18</v>
      </c>
      <c r="AT65" s="212">
        <v>18</v>
      </c>
      <c r="AU65" s="185"/>
      <c r="AV65" s="199"/>
      <c r="AW65" s="212"/>
      <c r="AX65" s="262"/>
      <c r="AY65" s="274"/>
      <c r="AZ65" s="274"/>
      <c r="BA65" s="294"/>
      <c r="BB65" s="309"/>
      <c r="BC65" s="320"/>
      <c r="BD65" s="320"/>
      <c r="BE65" s="320"/>
      <c r="BF65" s="335"/>
    </row>
    <row r="66" spans="1:73" ht="20.25" customHeight="1">
      <c r="B66" s="19"/>
      <c r="C66" s="41"/>
      <c r="D66" s="41"/>
      <c r="E66" s="41"/>
      <c r="F66" s="41"/>
      <c r="G66" s="87" t="s">
        <v>84</v>
      </c>
      <c r="H66" s="87"/>
      <c r="I66" s="87"/>
      <c r="J66" s="87"/>
      <c r="K66" s="87"/>
      <c r="L66" s="87"/>
      <c r="M66" s="87"/>
      <c r="N66" s="87"/>
      <c r="O66" s="87"/>
      <c r="P66" s="87"/>
      <c r="Q66" s="87"/>
      <c r="R66" s="171"/>
      <c r="S66" s="185">
        <v>7</v>
      </c>
      <c r="T66" s="199">
        <v>7</v>
      </c>
      <c r="U66" s="199">
        <v>7</v>
      </c>
      <c r="V66" s="199">
        <v>7</v>
      </c>
      <c r="W66" s="199">
        <v>7</v>
      </c>
      <c r="X66" s="199">
        <v>7</v>
      </c>
      <c r="Y66" s="212">
        <v>7</v>
      </c>
      <c r="Z66" s="185">
        <v>7</v>
      </c>
      <c r="AA66" s="199">
        <v>7</v>
      </c>
      <c r="AB66" s="199">
        <v>7</v>
      </c>
      <c r="AC66" s="199">
        <v>7</v>
      </c>
      <c r="AD66" s="199">
        <v>7</v>
      </c>
      <c r="AE66" s="199">
        <v>7</v>
      </c>
      <c r="AF66" s="212">
        <v>7</v>
      </c>
      <c r="AG66" s="185">
        <v>7</v>
      </c>
      <c r="AH66" s="199">
        <v>7</v>
      </c>
      <c r="AI66" s="199">
        <v>7</v>
      </c>
      <c r="AJ66" s="199">
        <v>7</v>
      </c>
      <c r="AK66" s="199">
        <v>7</v>
      </c>
      <c r="AL66" s="199">
        <v>7</v>
      </c>
      <c r="AM66" s="212">
        <v>7</v>
      </c>
      <c r="AN66" s="185">
        <v>7</v>
      </c>
      <c r="AO66" s="199">
        <v>7</v>
      </c>
      <c r="AP66" s="199">
        <v>7</v>
      </c>
      <c r="AQ66" s="199">
        <v>7</v>
      </c>
      <c r="AR66" s="199">
        <v>7</v>
      </c>
      <c r="AS66" s="199">
        <v>7</v>
      </c>
      <c r="AT66" s="212">
        <v>7</v>
      </c>
      <c r="AU66" s="185"/>
      <c r="AV66" s="199"/>
      <c r="AW66" s="212"/>
      <c r="AX66" s="263"/>
      <c r="AY66" s="275"/>
      <c r="AZ66" s="275"/>
      <c r="BA66" s="295"/>
      <c r="BB66" s="309"/>
      <c r="BC66" s="320"/>
      <c r="BD66" s="320"/>
      <c r="BE66" s="320"/>
      <c r="BF66" s="335"/>
    </row>
    <row r="67" spans="1:73" ht="20.25" customHeight="1">
      <c r="B67" s="20"/>
      <c r="C67" s="42"/>
      <c r="D67" s="42"/>
      <c r="E67" s="42"/>
      <c r="F67" s="42"/>
      <c r="G67" s="88" t="s">
        <v>194</v>
      </c>
      <c r="H67" s="88"/>
      <c r="I67" s="88"/>
      <c r="J67" s="88"/>
      <c r="K67" s="88"/>
      <c r="L67" s="88"/>
      <c r="M67" s="88"/>
      <c r="N67" s="88"/>
      <c r="O67" s="88"/>
      <c r="P67" s="88"/>
      <c r="Q67" s="88"/>
      <c r="R67" s="172"/>
      <c r="S67" s="186">
        <f t="shared" ref="S67:AW67" si="2">IF(S66&lt;&gt;"",IF(S65&gt;15,((S65-15)/5+1)*S66,S66),"")</f>
        <v>11.2</v>
      </c>
      <c r="T67" s="200">
        <f t="shared" si="2"/>
        <v>11.2</v>
      </c>
      <c r="U67" s="200">
        <f t="shared" si="2"/>
        <v>11.2</v>
      </c>
      <c r="V67" s="200">
        <f t="shared" si="2"/>
        <v>11.2</v>
      </c>
      <c r="W67" s="200">
        <f t="shared" si="2"/>
        <v>11.2</v>
      </c>
      <c r="X67" s="200">
        <f t="shared" si="2"/>
        <v>11.2</v>
      </c>
      <c r="Y67" s="213">
        <f t="shared" si="2"/>
        <v>11.2</v>
      </c>
      <c r="Z67" s="186">
        <f t="shared" si="2"/>
        <v>11.2</v>
      </c>
      <c r="AA67" s="200">
        <f t="shared" si="2"/>
        <v>11.2</v>
      </c>
      <c r="AB67" s="200">
        <f t="shared" si="2"/>
        <v>11.2</v>
      </c>
      <c r="AC67" s="200">
        <f t="shared" si="2"/>
        <v>11.2</v>
      </c>
      <c r="AD67" s="200">
        <f t="shared" si="2"/>
        <v>11.2</v>
      </c>
      <c r="AE67" s="200">
        <f t="shared" si="2"/>
        <v>11.2</v>
      </c>
      <c r="AF67" s="213">
        <f t="shared" si="2"/>
        <v>11.2</v>
      </c>
      <c r="AG67" s="186">
        <f t="shared" si="2"/>
        <v>11.2</v>
      </c>
      <c r="AH67" s="200">
        <f t="shared" si="2"/>
        <v>11.2</v>
      </c>
      <c r="AI67" s="200">
        <f t="shared" si="2"/>
        <v>11.2</v>
      </c>
      <c r="AJ67" s="200">
        <f t="shared" si="2"/>
        <v>11.2</v>
      </c>
      <c r="AK67" s="200">
        <f t="shared" si="2"/>
        <v>11.2</v>
      </c>
      <c r="AL67" s="200">
        <f t="shared" si="2"/>
        <v>11.2</v>
      </c>
      <c r="AM67" s="213">
        <f t="shared" si="2"/>
        <v>11.2</v>
      </c>
      <c r="AN67" s="186">
        <f t="shared" si="2"/>
        <v>11.2</v>
      </c>
      <c r="AO67" s="200">
        <f t="shared" si="2"/>
        <v>11.2</v>
      </c>
      <c r="AP67" s="200">
        <f t="shared" si="2"/>
        <v>11.2</v>
      </c>
      <c r="AQ67" s="200">
        <f t="shared" si="2"/>
        <v>11.2</v>
      </c>
      <c r="AR67" s="200">
        <f t="shared" si="2"/>
        <v>11.2</v>
      </c>
      <c r="AS67" s="200">
        <f t="shared" si="2"/>
        <v>11.2</v>
      </c>
      <c r="AT67" s="213">
        <f t="shared" si="2"/>
        <v>11.2</v>
      </c>
      <c r="AU67" s="188" t="str">
        <f t="shared" si="2"/>
        <v/>
      </c>
      <c r="AV67" s="202" t="str">
        <f t="shared" si="2"/>
        <v/>
      </c>
      <c r="AW67" s="215" t="str">
        <f t="shared" si="2"/>
        <v/>
      </c>
      <c r="AX67" s="263"/>
      <c r="AY67" s="275"/>
      <c r="AZ67" s="275"/>
      <c r="BA67" s="295"/>
      <c r="BB67" s="309"/>
      <c r="BC67" s="320"/>
      <c r="BD67" s="320"/>
      <c r="BE67" s="320"/>
      <c r="BF67" s="335"/>
    </row>
    <row r="68" spans="1:73" ht="18.75" customHeight="1">
      <c r="B68" s="21" t="s">
        <v>165</v>
      </c>
      <c r="C68" s="43"/>
      <c r="D68" s="43"/>
      <c r="E68" s="43"/>
      <c r="F68" s="43"/>
      <c r="G68" s="43"/>
      <c r="H68" s="43"/>
      <c r="I68" s="43"/>
      <c r="J68" s="43"/>
      <c r="K68" s="113"/>
      <c r="L68" s="124" t="s">
        <v>77</v>
      </c>
      <c r="M68" s="124"/>
      <c r="N68" s="124"/>
      <c r="O68" s="124"/>
      <c r="P68" s="124"/>
      <c r="Q68" s="124"/>
      <c r="R68" s="173"/>
      <c r="S68" s="187">
        <f t="shared" ref="S68:AW72" si="3">IF($L68="","",IF(COUNTIFS($F$22:$F$60,$L68,S$22:S$60,"&gt;0")=0,"",COUNTIFS($F$22:$F$60,$L68,S$22:S$60,"&gt;0")))</f>
        <v>1</v>
      </c>
      <c r="T68" s="201">
        <f t="shared" si="3"/>
        <v>1</v>
      </c>
      <c r="U68" s="201">
        <f t="shared" si="3"/>
        <v>1</v>
      </c>
      <c r="V68" s="201">
        <f t="shared" si="3"/>
        <v>1</v>
      </c>
      <c r="W68" s="201">
        <f t="shared" si="3"/>
        <v>1</v>
      </c>
      <c r="X68" s="201">
        <f t="shared" si="3"/>
        <v>1</v>
      </c>
      <c r="Y68" s="214">
        <f t="shared" si="3"/>
        <v>1</v>
      </c>
      <c r="Z68" s="220">
        <f t="shared" si="3"/>
        <v>1</v>
      </c>
      <c r="AA68" s="201">
        <f t="shared" si="3"/>
        <v>1</v>
      </c>
      <c r="AB68" s="201">
        <f t="shared" si="3"/>
        <v>1</v>
      </c>
      <c r="AC68" s="201">
        <f t="shared" si="3"/>
        <v>1</v>
      </c>
      <c r="AD68" s="201">
        <f t="shared" si="3"/>
        <v>1</v>
      </c>
      <c r="AE68" s="201">
        <f t="shared" si="3"/>
        <v>1</v>
      </c>
      <c r="AF68" s="214">
        <f t="shared" si="3"/>
        <v>1</v>
      </c>
      <c r="AG68" s="201">
        <f t="shared" si="3"/>
        <v>1</v>
      </c>
      <c r="AH68" s="201">
        <f t="shared" si="3"/>
        <v>1</v>
      </c>
      <c r="AI68" s="201">
        <f t="shared" si="3"/>
        <v>1</v>
      </c>
      <c r="AJ68" s="201">
        <f t="shared" si="3"/>
        <v>1</v>
      </c>
      <c r="AK68" s="201">
        <f t="shared" si="3"/>
        <v>1</v>
      </c>
      <c r="AL68" s="201">
        <f t="shared" si="3"/>
        <v>1</v>
      </c>
      <c r="AM68" s="214">
        <f t="shared" si="3"/>
        <v>1</v>
      </c>
      <c r="AN68" s="201">
        <f t="shared" si="3"/>
        <v>1</v>
      </c>
      <c r="AO68" s="201">
        <f t="shared" si="3"/>
        <v>1</v>
      </c>
      <c r="AP68" s="201">
        <f t="shared" si="3"/>
        <v>1</v>
      </c>
      <c r="AQ68" s="201">
        <f t="shared" si="3"/>
        <v>1</v>
      </c>
      <c r="AR68" s="201">
        <f t="shared" si="3"/>
        <v>1</v>
      </c>
      <c r="AS68" s="201">
        <f t="shared" si="3"/>
        <v>1</v>
      </c>
      <c r="AT68" s="214">
        <f t="shared" si="3"/>
        <v>1</v>
      </c>
      <c r="AU68" s="201" t="str">
        <f t="shared" si="3"/>
        <v/>
      </c>
      <c r="AV68" s="201" t="str">
        <f t="shared" si="3"/>
        <v/>
      </c>
      <c r="AW68" s="214" t="str">
        <f t="shared" si="3"/>
        <v/>
      </c>
      <c r="AX68" s="263"/>
      <c r="AY68" s="275"/>
      <c r="AZ68" s="275"/>
      <c r="BA68" s="295"/>
      <c r="BB68" s="309"/>
      <c r="BC68" s="320"/>
      <c r="BD68" s="320"/>
      <c r="BE68" s="320"/>
      <c r="BF68" s="335"/>
    </row>
    <row r="69" spans="1:73" ht="18.75" customHeight="1">
      <c r="B69" s="21"/>
      <c r="C69" s="43"/>
      <c r="D69" s="43"/>
      <c r="E69" s="43"/>
      <c r="F69" s="43"/>
      <c r="G69" s="43"/>
      <c r="H69" s="43"/>
      <c r="I69" s="43"/>
      <c r="J69" s="43"/>
      <c r="K69" s="113"/>
      <c r="L69" s="125" t="s">
        <v>16</v>
      </c>
      <c r="M69" s="125"/>
      <c r="N69" s="125"/>
      <c r="O69" s="125"/>
      <c r="P69" s="125"/>
      <c r="Q69" s="125"/>
      <c r="R69" s="174"/>
      <c r="S69" s="188">
        <f t="shared" si="3"/>
        <v>1</v>
      </c>
      <c r="T69" s="202">
        <f t="shared" si="3"/>
        <v>1</v>
      </c>
      <c r="U69" s="202">
        <f t="shared" si="3"/>
        <v>1</v>
      </c>
      <c r="V69" s="202">
        <f t="shared" si="3"/>
        <v>1</v>
      </c>
      <c r="W69" s="202">
        <f t="shared" si="3"/>
        <v>1</v>
      </c>
      <c r="X69" s="202">
        <f t="shared" si="3"/>
        <v>1</v>
      </c>
      <c r="Y69" s="215">
        <f t="shared" si="3"/>
        <v>1</v>
      </c>
      <c r="Z69" s="221">
        <f t="shared" si="3"/>
        <v>1</v>
      </c>
      <c r="AA69" s="202">
        <f t="shared" si="3"/>
        <v>1</v>
      </c>
      <c r="AB69" s="202">
        <f t="shared" si="3"/>
        <v>1</v>
      </c>
      <c r="AC69" s="202">
        <f t="shared" si="3"/>
        <v>1</v>
      </c>
      <c r="AD69" s="202">
        <f t="shared" si="3"/>
        <v>1</v>
      </c>
      <c r="AE69" s="202">
        <f t="shared" si="3"/>
        <v>1</v>
      </c>
      <c r="AF69" s="215">
        <f t="shared" si="3"/>
        <v>1</v>
      </c>
      <c r="AG69" s="202">
        <f t="shared" si="3"/>
        <v>1</v>
      </c>
      <c r="AH69" s="202">
        <f t="shared" si="3"/>
        <v>1</v>
      </c>
      <c r="AI69" s="202">
        <f t="shared" si="3"/>
        <v>1</v>
      </c>
      <c r="AJ69" s="202">
        <f t="shared" si="3"/>
        <v>1</v>
      </c>
      <c r="AK69" s="202">
        <f t="shared" si="3"/>
        <v>1</v>
      </c>
      <c r="AL69" s="202">
        <f t="shared" si="3"/>
        <v>1</v>
      </c>
      <c r="AM69" s="215">
        <f t="shared" si="3"/>
        <v>1</v>
      </c>
      <c r="AN69" s="202">
        <f t="shared" si="3"/>
        <v>1</v>
      </c>
      <c r="AO69" s="202">
        <f t="shared" si="3"/>
        <v>1</v>
      </c>
      <c r="AP69" s="202">
        <f t="shared" si="3"/>
        <v>1</v>
      </c>
      <c r="AQ69" s="202">
        <f t="shared" si="3"/>
        <v>1</v>
      </c>
      <c r="AR69" s="202">
        <f t="shared" si="3"/>
        <v>1</v>
      </c>
      <c r="AS69" s="202">
        <f t="shared" si="3"/>
        <v>1</v>
      </c>
      <c r="AT69" s="215">
        <f t="shared" si="3"/>
        <v>1</v>
      </c>
      <c r="AU69" s="202" t="str">
        <f t="shared" si="3"/>
        <v/>
      </c>
      <c r="AV69" s="202" t="str">
        <f t="shared" si="3"/>
        <v/>
      </c>
      <c r="AW69" s="215" t="str">
        <f t="shared" si="3"/>
        <v/>
      </c>
      <c r="AX69" s="263"/>
      <c r="AY69" s="275"/>
      <c r="AZ69" s="275"/>
      <c r="BA69" s="295"/>
      <c r="BB69" s="309"/>
      <c r="BC69" s="320"/>
      <c r="BD69" s="320"/>
      <c r="BE69" s="320"/>
      <c r="BF69" s="335"/>
    </row>
    <row r="70" spans="1:73" ht="18.75" customHeight="1">
      <c r="B70" s="21"/>
      <c r="C70" s="43"/>
      <c r="D70" s="43"/>
      <c r="E70" s="43"/>
      <c r="F70" s="43"/>
      <c r="G70" s="43"/>
      <c r="H70" s="43"/>
      <c r="I70" s="43"/>
      <c r="J70" s="43"/>
      <c r="K70" s="113"/>
      <c r="L70" s="125" t="s">
        <v>65</v>
      </c>
      <c r="M70" s="125"/>
      <c r="N70" s="125"/>
      <c r="O70" s="125"/>
      <c r="P70" s="125"/>
      <c r="Q70" s="125"/>
      <c r="R70" s="174"/>
      <c r="S70" s="188">
        <f t="shared" si="3"/>
        <v>2</v>
      </c>
      <c r="T70" s="202">
        <f t="shared" si="3"/>
        <v>2</v>
      </c>
      <c r="U70" s="202">
        <f t="shared" si="3"/>
        <v>2</v>
      </c>
      <c r="V70" s="202">
        <f t="shared" si="3"/>
        <v>2</v>
      </c>
      <c r="W70" s="202">
        <f t="shared" si="3"/>
        <v>2</v>
      </c>
      <c r="X70" s="202">
        <f t="shared" si="3"/>
        <v>2</v>
      </c>
      <c r="Y70" s="215">
        <f t="shared" si="3"/>
        <v>2</v>
      </c>
      <c r="Z70" s="221">
        <f t="shared" si="3"/>
        <v>2</v>
      </c>
      <c r="AA70" s="202">
        <f t="shared" si="3"/>
        <v>2</v>
      </c>
      <c r="AB70" s="202">
        <f t="shared" si="3"/>
        <v>2</v>
      </c>
      <c r="AC70" s="202">
        <f t="shared" si="3"/>
        <v>2</v>
      </c>
      <c r="AD70" s="202">
        <f t="shared" si="3"/>
        <v>2</v>
      </c>
      <c r="AE70" s="202">
        <f t="shared" si="3"/>
        <v>2</v>
      </c>
      <c r="AF70" s="215">
        <f t="shared" si="3"/>
        <v>2</v>
      </c>
      <c r="AG70" s="202">
        <f t="shared" si="3"/>
        <v>2</v>
      </c>
      <c r="AH70" s="202">
        <f t="shared" si="3"/>
        <v>2</v>
      </c>
      <c r="AI70" s="202">
        <f t="shared" si="3"/>
        <v>2</v>
      </c>
      <c r="AJ70" s="202">
        <f t="shared" si="3"/>
        <v>2</v>
      </c>
      <c r="AK70" s="202">
        <f t="shared" si="3"/>
        <v>2</v>
      </c>
      <c r="AL70" s="202">
        <f t="shared" si="3"/>
        <v>2</v>
      </c>
      <c r="AM70" s="215">
        <f t="shared" si="3"/>
        <v>2</v>
      </c>
      <c r="AN70" s="202">
        <f t="shared" si="3"/>
        <v>2</v>
      </c>
      <c r="AO70" s="202">
        <f t="shared" si="3"/>
        <v>2</v>
      </c>
      <c r="AP70" s="202">
        <f t="shared" si="3"/>
        <v>2</v>
      </c>
      <c r="AQ70" s="202">
        <f t="shared" si="3"/>
        <v>2</v>
      </c>
      <c r="AR70" s="202">
        <f t="shared" si="3"/>
        <v>2</v>
      </c>
      <c r="AS70" s="202">
        <f t="shared" si="3"/>
        <v>2</v>
      </c>
      <c r="AT70" s="215">
        <f t="shared" si="3"/>
        <v>2</v>
      </c>
      <c r="AU70" s="202" t="str">
        <f t="shared" si="3"/>
        <v/>
      </c>
      <c r="AV70" s="202" t="str">
        <f t="shared" si="3"/>
        <v/>
      </c>
      <c r="AW70" s="215" t="str">
        <f t="shared" si="3"/>
        <v/>
      </c>
      <c r="AX70" s="263"/>
      <c r="AY70" s="275"/>
      <c r="AZ70" s="275"/>
      <c r="BA70" s="295"/>
      <c r="BB70" s="309"/>
      <c r="BC70" s="320"/>
      <c r="BD70" s="320"/>
      <c r="BE70" s="320"/>
      <c r="BF70" s="335"/>
    </row>
    <row r="71" spans="1:73" ht="18.75" customHeight="1">
      <c r="B71" s="21"/>
      <c r="C71" s="43"/>
      <c r="D71" s="43"/>
      <c r="E71" s="43"/>
      <c r="F71" s="43"/>
      <c r="G71" s="43"/>
      <c r="H71" s="43"/>
      <c r="I71" s="43"/>
      <c r="J71" s="43"/>
      <c r="K71" s="113"/>
      <c r="L71" s="125" t="s">
        <v>24</v>
      </c>
      <c r="M71" s="125"/>
      <c r="N71" s="125"/>
      <c r="O71" s="125"/>
      <c r="P71" s="125"/>
      <c r="Q71" s="125"/>
      <c r="R71" s="174"/>
      <c r="S71" s="188">
        <f t="shared" si="3"/>
        <v>1</v>
      </c>
      <c r="T71" s="202">
        <f t="shared" si="3"/>
        <v>1</v>
      </c>
      <c r="U71" s="202">
        <f t="shared" si="3"/>
        <v>1</v>
      </c>
      <c r="V71" s="202">
        <f t="shared" si="3"/>
        <v>1</v>
      </c>
      <c r="W71" s="202">
        <f t="shared" si="3"/>
        <v>1</v>
      </c>
      <c r="X71" s="202">
        <f t="shared" si="3"/>
        <v>1</v>
      </c>
      <c r="Y71" s="215">
        <f t="shared" si="3"/>
        <v>1</v>
      </c>
      <c r="Z71" s="221">
        <f t="shared" si="3"/>
        <v>1</v>
      </c>
      <c r="AA71" s="202">
        <f t="shared" si="3"/>
        <v>1</v>
      </c>
      <c r="AB71" s="202">
        <f t="shared" si="3"/>
        <v>1</v>
      </c>
      <c r="AC71" s="202">
        <f t="shared" si="3"/>
        <v>1</v>
      </c>
      <c r="AD71" s="202">
        <f t="shared" si="3"/>
        <v>1</v>
      </c>
      <c r="AE71" s="202">
        <f t="shared" si="3"/>
        <v>1</v>
      </c>
      <c r="AF71" s="215">
        <f t="shared" si="3"/>
        <v>1</v>
      </c>
      <c r="AG71" s="202">
        <f t="shared" si="3"/>
        <v>1</v>
      </c>
      <c r="AH71" s="202">
        <f t="shared" si="3"/>
        <v>1</v>
      </c>
      <c r="AI71" s="202">
        <f t="shared" si="3"/>
        <v>1</v>
      </c>
      <c r="AJ71" s="202">
        <f t="shared" si="3"/>
        <v>1</v>
      </c>
      <c r="AK71" s="202">
        <f t="shared" si="3"/>
        <v>1</v>
      </c>
      <c r="AL71" s="202">
        <f t="shared" si="3"/>
        <v>1</v>
      </c>
      <c r="AM71" s="215">
        <f t="shared" si="3"/>
        <v>1</v>
      </c>
      <c r="AN71" s="202">
        <f t="shared" si="3"/>
        <v>1</v>
      </c>
      <c r="AO71" s="202">
        <f t="shared" si="3"/>
        <v>1</v>
      </c>
      <c r="AP71" s="202">
        <f t="shared" si="3"/>
        <v>1</v>
      </c>
      <c r="AQ71" s="202">
        <f t="shared" si="3"/>
        <v>1</v>
      </c>
      <c r="AR71" s="202">
        <f t="shared" si="3"/>
        <v>1</v>
      </c>
      <c r="AS71" s="202">
        <f t="shared" si="3"/>
        <v>1</v>
      </c>
      <c r="AT71" s="215">
        <f t="shared" si="3"/>
        <v>1</v>
      </c>
      <c r="AU71" s="202" t="str">
        <f t="shared" si="3"/>
        <v/>
      </c>
      <c r="AV71" s="202" t="str">
        <f t="shared" si="3"/>
        <v/>
      </c>
      <c r="AW71" s="215" t="str">
        <f t="shared" si="3"/>
        <v/>
      </c>
      <c r="AX71" s="263"/>
      <c r="AY71" s="275"/>
      <c r="AZ71" s="275"/>
      <c r="BA71" s="295"/>
      <c r="BB71" s="309"/>
      <c r="BC71" s="320"/>
      <c r="BD71" s="320"/>
      <c r="BE71" s="320"/>
      <c r="BF71" s="335"/>
    </row>
    <row r="72" spans="1:73" ht="18.75" customHeight="1">
      <c r="B72" s="22"/>
      <c r="C72" s="44"/>
      <c r="D72" s="44"/>
      <c r="E72" s="44"/>
      <c r="F72" s="44"/>
      <c r="G72" s="44"/>
      <c r="H72" s="44"/>
      <c r="I72" s="44"/>
      <c r="J72" s="44"/>
      <c r="K72" s="114"/>
      <c r="L72" s="126"/>
      <c r="M72" s="126"/>
      <c r="N72" s="126"/>
      <c r="O72" s="126"/>
      <c r="P72" s="126"/>
      <c r="Q72" s="126"/>
      <c r="R72" s="175"/>
      <c r="S72" s="189" t="str">
        <f t="shared" si="3"/>
        <v/>
      </c>
      <c r="T72" s="203" t="str">
        <f t="shared" si="3"/>
        <v/>
      </c>
      <c r="U72" s="203" t="str">
        <f t="shared" si="3"/>
        <v/>
      </c>
      <c r="V72" s="203" t="str">
        <f t="shared" si="3"/>
        <v/>
      </c>
      <c r="W72" s="203" t="str">
        <f t="shared" si="3"/>
        <v/>
      </c>
      <c r="X72" s="203" t="str">
        <f t="shared" si="3"/>
        <v/>
      </c>
      <c r="Y72" s="216" t="str">
        <f t="shared" si="3"/>
        <v/>
      </c>
      <c r="Z72" s="222" t="str">
        <f t="shared" si="3"/>
        <v/>
      </c>
      <c r="AA72" s="203" t="str">
        <f t="shared" si="3"/>
        <v/>
      </c>
      <c r="AB72" s="203" t="str">
        <f t="shared" si="3"/>
        <v/>
      </c>
      <c r="AC72" s="203" t="str">
        <f t="shared" si="3"/>
        <v/>
      </c>
      <c r="AD72" s="203" t="str">
        <f t="shared" si="3"/>
        <v/>
      </c>
      <c r="AE72" s="203" t="str">
        <f t="shared" si="3"/>
        <v/>
      </c>
      <c r="AF72" s="216" t="str">
        <f t="shared" si="3"/>
        <v/>
      </c>
      <c r="AG72" s="203" t="str">
        <f t="shared" si="3"/>
        <v/>
      </c>
      <c r="AH72" s="203" t="str">
        <f t="shared" si="3"/>
        <v/>
      </c>
      <c r="AI72" s="203" t="str">
        <f t="shared" si="3"/>
        <v/>
      </c>
      <c r="AJ72" s="203" t="str">
        <f t="shared" si="3"/>
        <v/>
      </c>
      <c r="AK72" s="203" t="str">
        <f t="shared" si="3"/>
        <v/>
      </c>
      <c r="AL72" s="203" t="str">
        <f t="shared" si="3"/>
        <v/>
      </c>
      <c r="AM72" s="216" t="str">
        <f t="shared" si="3"/>
        <v/>
      </c>
      <c r="AN72" s="203" t="str">
        <f t="shared" si="3"/>
        <v/>
      </c>
      <c r="AO72" s="203" t="str">
        <f t="shared" si="3"/>
        <v/>
      </c>
      <c r="AP72" s="203" t="str">
        <f t="shared" si="3"/>
        <v/>
      </c>
      <c r="AQ72" s="203" t="str">
        <f t="shared" si="3"/>
        <v/>
      </c>
      <c r="AR72" s="203" t="str">
        <f t="shared" si="3"/>
        <v/>
      </c>
      <c r="AS72" s="203" t="str">
        <f t="shared" si="3"/>
        <v/>
      </c>
      <c r="AT72" s="216" t="str">
        <f t="shared" si="3"/>
        <v/>
      </c>
      <c r="AU72" s="203" t="str">
        <f t="shared" si="3"/>
        <v/>
      </c>
      <c r="AV72" s="203" t="str">
        <f t="shared" si="3"/>
        <v/>
      </c>
      <c r="AW72" s="216" t="str">
        <f t="shared" si="3"/>
        <v/>
      </c>
      <c r="AX72" s="264"/>
      <c r="AY72" s="276"/>
      <c r="AZ72" s="276"/>
      <c r="BA72" s="296"/>
      <c r="BB72" s="310"/>
      <c r="BC72" s="321"/>
      <c r="BD72" s="321"/>
      <c r="BE72" s="321"/>
      <c r="BF72" s="336"/>
    </row>
    <row r="73" spans="1:73" ht="13.5" customHeight="1">
      <c r="C73" s="45"/>
      <c r="D73" s="45"/>
      <c r="E73" s="45"/>
      <c r="F73" s="45"/>
      <c r="G73" s="89"/>
      <c r="H73" s="98"/>
      <c r="AF73" s="26"/>
    </row>
    <row r="74" spans="1:73" ht="11.4" customHeight="1">
      <c r="A74" s="1"/>
      <c r="B74" s="1"/>
      <c r="C74" s="1"/>
      <c r="D74" s="1"/>
      <c r="E74" s="1"/>
      <c r="F74" s="1"/>
      <c r="G74" s="1"/>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row>
    <row r="75" spans="1:73" ht="20.25" customHeight="1">
      <c r="A75" s="5"/>
      <c r="B75" s="5"/>
      <c r="C75" s="1"/>
      <c r="D75" s="1"/>
      <c r="E75" s="1"/>
      <c r="F75" s="1"/>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BN75" s="324"/>
      <c r="BO75" s="337"/>
      <c r="BP75" s="324"/>
      <c r="BQ75" s="324"/>
      <c r="BR75" s="324"/>
      <c r="BS75" s="39"/>
      <c r="BT75" s="338"/>
      <c r="BU75" s="338"/>
    </row>
    <row r="76" spans="1:73" ht="20.25" customHeight="1">
      <c r="A76" s="1"/>
      <c r="B76" s="1"/>
      <c r="C76" s="46"/>
      <c r="D76" s="46"/>
      <c r="E76" s="46"/>
      <c r="F76" s="46"/>
      <c r="G76" s="46"/>
      <c r="H76" s="26"/>
      <c r="I76" s="26"/>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row>
    <row r="77" spans="1:73" ht="20.25" customHeight="1">
      <c r="A77" s="1"/>
      <c r="B77" s="1"/>
      <c r="C77" s="46"/>
      <c r="D77" s="46"/>
      <c r="E77" s="46"/>
      <c r="F77" s="46"/>
      <c r="G77" s="46"/>
      <c r="H77" s="26"/>
      <c r="I77" s="26"/>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row>
    <row r="78" spans="1:73" ht="20.25" customHeight="1">
      <c r="A78" s="1"/>
      <c r="B78" s="1"/>
      <c r="C78" s="26"/>
      <c r="D78" s="26"/>
      <c r="E78" s="26"/>
      <c r="F78" s="26"/>
      <c r="G78" s="26"/>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row>
    <row r="79" spans="1:73" ht="20.25" customHeight="1">
      <c r="A79" s="1"/>
      <c r="B79" s="1"/>
      <c r="C79" s="26"/>
      <c r="D79" s="26"/>
      <c r="E79" s="26"/>
      <c r="F79" s="26"/>
      <c r="G79" s="26"/>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row>
    <row r="80" spans="1:73" ht="20.25" customHeight="1">
      <c r="A80" s="1"/>
      <c r="B80" s="1"/>
      <c r="C80" s="26"/>
      <c r="D80" s="26"/>
      <c r="E80" s="26"/>
      <c r="F80" s="26"/>
      <c r="G80" s="26"/>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row>
    <row r="81" spans="3:7" ht="20.25" customHeight="1">
      <c r="C81" s="26"/>
      <c r="D81" s="26"/>
      <c r="E81" s="26"/>
      <c r="F81" s="26"/>
      <c r="G81" s="26"/>
    </row>
  </sheetData>
  <mergeCells count="247">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G67:R67"/>
    <mergeCell ref="L68:R68"/>
    <mergeCell ref="L69:R69"/>
    <mergeCell ref="L70:R70"/>
    <mergeCell ref="L71:R71"/>
    <mergeCell ref="L72:R72"/>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8:K72"/>
    <mergeCell ref="BB62:BF72"/>
    <mergeCell ref="AX65:BA72"/>
  </mergeCells>
  <phoneticPr fontId="1"/>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S25:AW25 S22:AW22 S28:AW28 S31:AW31 S34:AW34 S37:AW37 S40:AW40 S43:AW43 S46:AW46 S49:AW49 S52:AW52 S55:AW55 S58:AW58">
      <formula1>【記載例】シフト記号</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fitToWidth="1" fitToHeight="1" orientation="portrait"/>
  <headerFooter>
    <oddFooter>&amp;R&amp;14&amp;P/&amp;N</oddFooter>
  </headerFooter>
  <drawing r:id="rId1"/>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W42"/>
  <sheetViews>
    <sheetView workbookViewId="0">
      <selection activeCell="C16" sqref="C16"/>
    </sheetView>
  </sheetViews>
  <sheetFormatPr defaultColWidth="9" defaultRowHeight="26.4"/>
  <cols>
    <col min="1" max="1" width="1.59765625" style="339" customWidth="1"/>
    <col min="2" max="2" width="5.59765625" style="340" customWidth="1"/>
    <col min="3" max="3" width="10.59765625" style="340" customWidth="1"/>
    <col min="4" max="4" width="3.3984375" style="340" bestFit="1" customWidth="1"/>
    <col min="5" max="5" width="15.59765625" style="339" customWidth="1"/>
    <col min="6" max="6" width="3.3984375" style="339" bestFit="1" customWidth="1"/>
    <col min="7" max="7" width="15.59765625" style="339" customWidth="1"/>
    <col min="8" max="8" width="3.3984375" style="339" bestFit="1" customWidth="1"/>
    <col min="9" max="9" width="15.59765625" style="340" customWidth="1"/>
    <col min="10" max="10" width="3.3984375" style="339" bestFit="1" customWidth="1"/>
    <col min="11" max="11" width="15.59765625" style="339" customWidth="1"/>
    <col min="12" max="12" width="3.3984375" style="339" customWidth="1"/>
    <col min="13" max="13" width="15.59765625" style="339" customWidth="1"/>
    <col min="14" max="14" width="3.3984375" style="339" customWidth="1"/>
    <col min="15" max="15" width="15.59765625" style="339" customWidth="1"/>
    <col min="16" max="16" width="3.3984375" style="339" customWidth="1"/>
    <col min="17" max="17" width="15.59765625" style="339" customWidth="1"/>
    <col min="18" max="18" width="3.3984375" style="339" customWidth="1"/>
    <col min="19" max="19" width="15.59765625" style="339" customWidth="1"/>
    <col min="20" max="20" width="3.3984375" style="339" customWidth="1"/>
    <col min="21" max="21" width="15.59765625" style="339" customWidth="1"/>
    <col min="22" max="22" width="3.3984375" style="339" customWidth="1"/>
    <col min="23" max="23" width="50.59765625" style="339" customWidth="1"/>
    <col min="24" max="16384" width="9" style="339"/>
  </cols>
  <sheetData>
    <row r="1" spans="2:23">
      <c r="B1" s="341" t="s">
        <v>85</v>
      </c>
    </row>
    <row r="2" spans="2:23">
      <c r="B2" s="342" t="s">
        <v>86</v>
      </c>
      <c r="E2" s="347"/>
      <c r="I2" s="343"/>
    </row>
    <row r="3" spans="2:23">
      <c r="B3" s="343" t="s">
        <v>156</v>
      </c>
      <c r="E3" s="347" t="s">
        <v>161</v>
      </c>
      <c r="I3" s="343"/>
    </row>
    <row r="4" spans="2:23">
      <c r="B4" s="342"/>
      <c r="E4" s="348" t="s">
        <v>71</v>
      </c>
      <c r="F4" s="348"/>
      <c r="G4" s="348"/>
      <c r="H4" s="348"/>
      <c r="I4" s="348"/>
      <c r="J4" s="348"/>
      <c r="K4" s="348"/>
      <c r="M4" s="348" t="s">
        <v>75</v>
      </c>
      <c r="N4" s="348"/>
      <c r="O4" s="348"/>
      <c r="Q4" s="348" t="s">
        <v>102</v>
      </c>
      <c r="R4" s="348"/>
      <c r="S4" s="348"/>
      <c r="T4" s="348"/>
      <c r="U4" s="348"/>
      <c r="W4" s="348" t="s">
        <v>159</v>
      </c>
    </row>
    <row r="5" spans="2:23">
      <c r="B5" s="340" t="s">
        <v>37</v>
      </c>
      <c r="C5" s="340" t="s">
        <v>6</v>
      </c>
      <c r="E5" s="340" t="s">
        <v>155</v>
      </c>
      <c r="F5" s="340"/>
      <c r="G5" s="340" t="s">
        <v>153</v>
      </c>
      <c r="I5" s="340" t="s">
        <v>87</v>
      </c>
      <c r="K5" s="340" t="s">
        <v>71</v>
      </c>
      <c r="M5" s="340" t="s">
        <v>157</v>
      </c>
      <c r="O5" s="340" t="s">
        <v>158</v>
      </c>
      <c r="Q5" s="340" t="s">
        <v>157</v>
      </c>
      <c r="S5" s="340" t="s">
        <v>158</v>
      </c>
      <c r="U5" s="340" t="s">
        <v>71</v>
      </c>
      <c r="W5" s="348"/>
    </row>
    <row r="6" spans="2:23">
      <c r="B6" s="340">
        <v>1</v>
      </c>
      <c r="C6" s="344" t="s">
        <v>50</v>
      </c>
      <c r="D6" s="340" t="s">
        <v>58</v>
      </c>
      <c r="E6" s="349">
        <v>0.375</v>
      </c>
      <c r="F6" s="340" t="s">
        <v>14</v>
      </c>
      <c r="G6" s="349">
        <v>0.75</v>
      </c>
      <c r="H6" s="339" t="s">
        <v>90</v>
      </c>
      <c r="I6" s="349">
        <v>4.1666666666666664e-002</v>
      </c>
      <c r="J6" s="339" t="s">
        <v>59</v>
      </c>
      <c r="K6" s="348">
        <f t="shared" ref="K6:K25" si="0">(G6-E6-I6)*24</f>
        <v>8</v>
      </c>
      <c r="M6" s="349">
        <v>0.39583333333333331</v>
      </c>
      <c r="N6" s="340" t="s">
        <v>14</v>
      </c>
      <c r="O6" s="349">
        <v>0.6875</v>
      </c>
      <c r="Q6" s="351">
        <f t="shared" ref="Q6:Q25" si="1">IF(E6&lt;M6,M6,E6)</f>
        <v>0.39583333333333331</v>
      </c>
      <c r="R6" s="340" t="s">
        <v>14</v>
      </c>
      <c r="S6" s="351">
        <f t="shared" ref="S6:S25" si="2">IF(G6&gt;O6,O6,G6)</f>
        <v>0.6875</v>
      </c>
      <c r="U6" s="348">
        <f t="shared" ref="U6:U25" si="3">(S6-Q6)*24</f>
        <v>7</v>
      </c>
      <c r="W6" s="352"/>
    </row>
    <row r="7" spans="2:23">
      <c r="B7" s="340">
        <v>2</v>
      </c>
      <c r="C7" s="344" t="s">
        <v>54</v>
      </c>
      <c r="D7" s="340" t="s">
        <v>58</v>
      </c>
      <c r="E7" s="349"/>
      <c r="F7" s="340" t="s">
        <v>14</v>
      </c>
      <c r="G7" s="349"/>
      <c r="H7" s="339" t="s">
        <v>90</v>
      </c>
      <c r="I7" s="349">
        <v>0</v>
      </c>
      <c r="J7" s="339" t="s">
        <v>59</v>
      </c>
      <c r="K7" s="348">
        <f t="shared" si="0"/>
        <v>0</v>
      </c>
      <c r="M7" s="349"/>
      <c r="N7" s="340" t="s">
        <v>14</v>
      </c>
      <c r="O7" s="349"/>
      <c r="Q7" s="351">
        <f t="shared" si="1"/>
        <v>0</v>
      </c>
      <c r="R7" s="340" t="s">
        <v>14</v>
      </c>
      <c r="S7" s="351">
        <f t="shared" si="2"/>
        <v>0</v>
      </c>
      <c r="U7" s="348">
        <f t="shared" si="3"/>
        <v>0</v>
      </c>
      <c r="W7" s="352"/>
    </row>
    <row r="8" spans="2:23">
      <c r="B8" s="340">
        <v>3</v>
      </c>
      <c r="C8" s="344" t="s">
        <v>52</v>
      </c>
      <c r="D8" s="340" t="s">
        <v>58</v>
      </c>
      <c r="E8" s="349"/>
      <c r="F8" s="340" t="s">
        <v>14</v>
      </c>
      <c r="G8" s="349"/>
      <c r="H8" s="339" t="s">
        <v>90</v>
      </c>
      <c r="I8" s="349">
        <v>0</v>
      </c>
      <c r="J8" s="339" t="s">
        <v>59</v>
      </c>
      <c r="K8" s="348">
        <f t="shared" si="0"/>
        <v>0</v>
      </c>
      <c r="M8" s="349"/>
      <c r="N8" s="340" t="s">
        <v>14</v>
      </c>
      <c r="O8" s="349"/>
      <c r="Q8" s="351">
        <f t="shared" si="1"/>
        <v>0</v>
      </c>
      <c r="R8" s="340" t="s">
        <v>14</v>
      </c>
      <c r="S8" s="351">
        <f t="shared" si="2"/>
        <v>0</v>
      </c>
      <c r="U8" s="348">
        <f t="shared" si="3"/>
        <v>0</v>
      </c>
      <c r="W8" s="352"/>
    </row>
    <row r="9" spans="2:23">
      <c r="B9" s="340">
        <v>4</v>
      </c>
      <c r="C9" s="344" t="s">
        <v>62</v>
      </c>
      <c r="D9" s="340" t="s">
        <v>58</v>
      </c>
      <c r="E9" s="349"/>
      <c r="F9" s="340" t="s">
        <v>14</v>
      </c>
      <c r="G9" s="349"/>
      <c r="H9" s="339" t="s">
        <v>90</v>
      </c>
      <c r="I9" s="349">
        <v>0</v>
      </c>
      <c r="J9" s="339" t="s">
        <v>59</v>
      </c>
      <c r="K9" s="348">
        <f t="shared" si="0"/>
        <v>0</v>
      </c>
      <c r="M9" s="349"/>
      <c r="N9" s="340" t="s">
        <v>14</v>
      </c>
      <c r="O9" s="349"/>
      <c r="Q9" s="351">
        <f t="shared" si="1"/>
        <v>0</v>
      </c>
      <c r="R9" s="340" t="s">
        <v>14</v>
      </c>
      <c r="S9" s="351">
        <f t="shared" si="2"/>
        <v>0</v>
      </c>
      <c r="U9" s="348">
        <f t="shared" si="3"/>
        <v>0</v>
      </c>
      <c r="W9" s="352"/>
    </row>
    <row r="10" spans="2:23">
      <c r="B10" s="340">
        <v>5</v>
      </c>
      <c r="C10" s="344" t="s">
        <v>39</v>
      </c>
      <c r="D10" s="340" t="s">
        <v>58</v>
      </c>
      <c r="E10" s="349"/>
      <c r="F10" s="340" t="s">
        <v>14</v>
      </c>
      <c r="G10" s="349"/>
      <c r="H10" s="339" t="s">
        <v>90</v>
      </c>
      <c r="I10" s="349">
        <v>0</v>
      </c>
      <c r="J10" s="339" t="s">
        <v>59</v>
      </c>
      <c r="K10" s="348">
        <f t="shared" si="0"/>
        <v>0</v>
      </c>
      <c r="M10" s="349"/>
      <c r="N10" s="340" t="s">
        <v>14</v>
      </c>
      <c r="O10" s="349"/>
      <c r="Q10" s="351">
        <f t="shared" si="1"/>
        <v>0</v>
      </c>
      <c r="R10" s="340" t="s">
        <v>14</v>
      </c>
      <c r="S10" s="351">
        <f t="shared" si="2"/>
        <v>0</v>
      </c>
      <c r="U10" s="348">
        <f t="shared" si="3"/>
        <v>0</v>
      </c>
      <c r="W10" s="352"/>
    </row>
    <row r="11" spans="2:23">
      <c r="B11" s="340">
        <v>6</v>
      </c>
      <c r="C11" s="344" t="s">
        <v>57</v>
      </c>
      <c r="D11" s="340" t="s">
        <v>58</v>
      </c>
      <c r="E11" s="349"/>
      <c r="F11" s="340" t="s">
        <v>14</v>
      </c>
      <c r="G11" s="349"/>
      <c r="H11" s="339" t="s">
        <v>90</v>
      </c>
      <c r="I11" s="349">
        <v>0</v>
      </c>
      <c r="J11" s="339" t="s">
        <v>59</v>
      </c>
      <c r="K11" s="348">
        <f t="shared" si="0"/>
        <v>0</v>
      </c>
      <c r="M11" s="349"/>
      <c r="N11" s="340" t="s">
        <v>14</v>
      </c>
      <c r="O11" s="349"/>
      <c r="Q11" s="351">
        <f t="shared" si="1"/>
        <v>0</v>
      </c>
      <c r="R11" s="340" t="s">
        <v>14</v>
      </c>
      <c r="S11" s="351">
        <f t="shared" si="2"/>
        <v>0</v>
      </c>
      <c r="U11" s="348">
        <f t="shared" si="3"/>
        <v>0</v>
      </c>
      <c r="W11" s="352"/>
    </row>
    <row r="12" spans="2:23">
      <c r="B12" s="340">
        <v>7</v>
      </c>
      <c r="C12" s="344" t="s">
        <v>63</v>
      </c>
      <c r="D12" s="340" t="s">
        <v>58</v>
      </c>
      <c r="E12" s="349"/>
      <c r="F12" s="340" t="s">
        <v>14</v>
      </c>
      <c r="G12" s="349"/>
      <c r="H12" s="339" t="s">
        <v>90</v>
      </c>
      <c r="I12" s="349">
        <v>0</v>
      </c>
      <c r="J12" s="339" t="s">
        <v>59</v>
      </c>
      <c r="K12" s="348">
        <f t="shared" si="0"/>
        <v>0</v>
      </c>
      <c r="M12" s="349"/>
      <c r="N12" s="340" t="s">
        <v>14</v>
      </c>
      <c r="O12" s="349"/>
      <c r="Q12" s="351">
        <f t="shared" si="1"/>
        <v>0</v>
      </c>
      <c r="R12" s="340" t="s">
        <v>14</v>
      </c>
      <c r="S12" s="351">
        <f t="shared" si="2"/>
        <v>0</v>
      </c>
      <c r="U12" s="348">
        <f t="shared" si="3"/>
        <v>0</v>
      </c>
      <c r="W12" s="352"/>
    </row>
    <row r="13" spans="2:23">
      <c r="B13" s="340">
        <v>8</v>
      </c>
      <c r="C13" s="344" t="s">
        <v>49</v>
      </c>
      <c r="D13" s="340" t="s">
        <v>58</v>
      </c>
      <c r="E13" s="349"/>
      <c r="F13" s="340" t="s">
        <v>14</v>
      </c>
      <c r="G13" s="349"/>
      <c r="H13" s="339" t="s">
        <v>90</v>
      </c>
      <c r="I13" s="349">
        <v>0</v>
      </c>
      <c r="J13" s="339" t="s">
        <v>59</v>
      </c>
      <c r="K13" s="348">
        <f t="shared" si="0"/>
        <v>0</v>
      </c>
      <c r="M13" s="349"/>
      <c r="N13" s="340" t="s">
        <v>14</v>
      </c>
      <c r="O13" s="349"/>
      <c r="Q13" s="351">
        <f t="shared" si="1"/>
        <v>0</v>
      </c>
      <c r="R13" s="340" t="s">
        <v>14</v>
      </c>
      <c r="S13" s="351">
        <f t="shared" si="2"/>
        <v>0</v>
      </c>
      <c r="U13" s="348">
        <f t="shared" si="3"/>
        <v>0</v>
      </c>
      <c r="W13" s="352"/>
    </row>
    <row r="14" spans="2:23">
      <c r="B14" s="340">
        <v>9</v>
      </c>
      <c r="C14" s="344" t="s">
        <v>43</v>
      </c>
      <c r="D14" s="340" t="s">
        <v>58</v>
      </c>
      <c r="E14" s="349"/>
      <c r="F14" s="340" t="s">
        <v>14</v>
      </c>
      <c r="G14" s="349"/>
      <c r="H14" s="339" t="s">
        <v>90</v>
      </c>
      <c r="I14" s="349">
        <v>0</v>
      </c>
      <c r="J14" s="339" t="s">
        <v>59</v>
      </c>
      <c r="K14" s="348">
        <f t="shared" si="0"/>
        <v>0</v>
      </c>
      <c r="M14" s="349"/>
      <c r="N14" s="340" t="s">
        <v>14</v>
      </c>
      <c r="O14" s="349"/>
      <c r="Q14" s="351">
        <f t="shared" si="1"/>
        <v>0</v>
      </c>
      <c r="R14" s="340" t="s">
        <v>14</v>
      </c>
      <c r="S14" s="351">
        <f t="shared" si="2"/>
        <v>0</v>
      </c>
      <c r="U14" s="348">
        <f t="shared" si="3"/>
        <v>0</v>
      </c>
      <c r="W14" s="352"/>
    </row>
    <row r="15" spans="2:23">
      <c r="B15" s="340">
        <v>10</v>
      </c>
      <c r="C15" s="344" t="s">
        <v>64</v>
      </c>
      <c r="D15" s="340" t="s">
        <v>58</v>
      </c>
      <c r="E15" s="349"/>
      <c r="F15" s="340" t="s">
        <v>14</v>
      </c>
      <c r="G15" s="349"/>
      <c r="H15" s="339" t="s">
        <v>90</v>
      </c>
      <c r="I15" s="349">
        <v>0</v>
      </c>
      <c r="J15" s="339" t="s">
        <v>59</v>
      </c>
      <c r="K15" s="348">
        <f t="shared" si="0"/>
        <v>0</v>
      </c>
      <c r="M15" s="349"/>
      <c r="N15" s="340" t="s">
        <v>14</v>
      </c>
      <c r="O15" s="349"/>
      <c r="Q15" s="351">
        <f t="shared" si="1"/>
        <v>0</v>
      </c>
      <c r="R15" s="340" t="s">
        <v>14</v>
      </c>
      <c r="S15" s="351">
        <f t="shared" si="2"/>
        <v>0</v>
      </c>
      <c r="U15" s="348">
        <f t="shared" si="3"/>
        <v>0</v>
      </c>
      <c r="W15" s="352"/>
    </row>
    <row r="16" spans="2:23">
      <c r="B16" s="340">
        <v>11</v>
      </c>
      <c r="C16" s="344" t="s">
        <v>66</v>
      </c>
      <c r="D16" s="340" t="s">
        <v>58</v>
      </c>
      <c r="E16" s="349"/>
      <c r="F16" s="340" t="s">
        <v>14</v>
      </c>
      <c r="G16" s="349"/>
      <c r="H16" s="339" t="s">
        <v>90</v>
      </c>
      <c r="I16" s="349">
        <v>0</v>
      </c>
      <c r="J16" s="339" t="s">
        <v>59</v>
      </c>
      <c r="K16" s="348">
        <f t="shared" si="0"/>
        <v>0</v>
      </c>
      <c r="M16" s="349"/>
      <c r="N16" s="340" t="s">
        <v>14</v>
      </c>
      <c r="O16" s="349"/>
      <c r="Q16" s="351">
        <f t="shared" si="1"/>
        <v>0</v>
      </c>
      <c r="R16" s="340" t="s">
        <v>14</v>
      </c>
      <c r="S16" s="351">
        <f t="shared" si="2"/>
        <v>0</v>
      </c>
      <c r="U16" s="348">
        <f t="shared" si="3"/>
        <v>0</v>
      </c>
      <c r="W16" s="352"/>
    </row>
    <row r="17" spans="2:23">
      <c r="B17" s="340">
        <v>12</v>
      </c>
      <c r="C17" s="344" t="s">
        <v>68</v>
      </c>
      <c r="D17" s="340" t="s">
        <v>58</v>
      </c>
      <c r="E17" s="349"/>
      <c r="F17" s="340" t="s">
        <v>14</v>
      </c>
      <c r="G17" s="349"/>
      <c r="H17" s="339" t="s">
        <v>90</v>
      </c>
      <c r="I17" s="349">
        <v>0</v>
      </c>
      <c r="J17" s="339" t="s">
        <v>59</v>
      </c>
      <c r="K17" s="348">
        <f t="shared" si="0"/>
        <v>0</v>
      </c>
      <c r="M17" s="349"/>
      <c r="N17" s="340" t="s">
        <v>14</v>
      </c>
      <c r="O17" s="349"/>
      <c r="Q17" s="351">
        <f t="shared" si="1"/>
        <v>0</v>
      </c>
      <c r="R17" s="340" t="s">
        <v>14</v>
      </c>
      <c r="S17" s="351">
        <f t="shared" si="2"/>
        <v>0</v>
      </c>
      <c r="U17" s="348">
        <f t="shared" si="3"/>
        <v>0</v>
      </c>
      <c r="W17" s="352"/>
    </row>
    <row r="18" spans="2:23">
      <c r="B18" s="340">
        <v>13</v>
      </c>
      <c r="C18" s="344" t="s">
        <v>34</v>
      </c>
      <c r="D18" s="340" t="s">
        <v>58</v>
      </c>
      <c r="E18" s="349"/>
      <c r="F18" s="340" t="s">
        <v>14</v>
      </c>
      <c r="G18" s="349"/>
      <c r="H18" s="339" t="s">
        <v>90</v>
      </c>
      <c r="I18" s="349">
        <v>0</v>
      </c>
      <c r="J18" s="339" t="s">
        <v>59</v>
      </c>
      <c r="K18" s="348">
        <f t="shared" si="0"/>
        <v>0</v>
      </c>
      <c r="M18" s="349"/>
      <c r="N18" s="340" t="s">
        <v>14</v>
      </c>
      <c r="O18" s="349"/>
      <c r="Q18" s="351">
        <f t="shared" si="1"/>
        <v>0</v>
      </c>
      <c r="R18" s="340" t="s">
        <v>14</v>
      </c>
      <c r="S18" s="351">
        <f t="shared" si="2"/>
        <v>0</v>
      </c>
      <c r="U18" s="348">
        <f t="shared" si="3"/>
        <v>0</v>
      </c>
      <c r="W18" s="352"/>
    </row>
    <row r="19" spans="2:23">
      <c r="B19" s="340">
        <v>14</v>
      </c>
      <c r="C19" s="344" t="s">
        <v>17</v>
      </c>
      <c r="D19" s="340" t="s">
        <v>58</v>
      </c>
      <c r="E19" s="349"/>
      <c r="F19" s="340" t="s">
        <v>14</v>
      </c>
      <c r="G19" s="349"/>
      <c r="H19" s="339" t="s">
        <v>90</v>
      </c>
      <c r="I19" s="349">
        <v>0</v>
      </c>
      <c r="J19" s="339" t="s">
        <v>59</v>
      </c>
      <c r="K19" s="348">
        <f t="shared" si="0"/>
        <v>0</v>
      </c>
      <c r="M19" s="349"/>
      <c r="N19" s="340" t="s">
        <v>14</v>
      </c>
      <c r="O19" s="349"/>
      <c r="Q19" s="351">
        <f t="shared" si="1"/>
        <v>0</v>
      </c>
      <c r="R19" s="340" t="s">
        <v>14</v>
      </c>
      <c r="S19" s="351">
        <f t="shared" si="2"/>
        <v>0</v>
      </c>
      <c r="U19" s="348">
        <f t="shared" si="3"/>
        <v>0</v>
      </c>
      <c r="W19" s="352"/>
    </row>
    <row r="20" spans="2:23">
      <c r="B20" s="340">
        <v>15</v>
      </c>
      <c r="C20" s="344" t="s">
        <v>60</v>
      </c>
      <c r="D20" s="340" t="s">
        <v>58</v>
      </c>
      <c r="E20" s="349"/>
      <c r="F20" s="340" t="s">
        <v>14</v>
      </c>
      <c r="G20" s="349"/>
      <c r="H20" s="339" t="s">
        <v>90</v>
      </c>
      <c r="I20" s="349">
        <v>0</v>
      </c>
      <c r="J20" s="339" t="s">
        <v>59</v>
      </c>
      <c r="K20" s="348">
        <f t="shared" si="0"/>
        <v>0</v>
      </c>
      <c r="M20" s="349"/>
      <c r="N20" s="340" t="s">
        <v>14</v>
      </c>
      <c r="O20" s="349"/>
      <c r="Q20" s="351">
        <f t="shared" si="1"/>
        <v>0</v>
      </c>
      <c r="R20" s="340" t="s">
        <v>14</v>
      </c>
      <c r="S20" s="351">
        <f t="shared" si="2"/>
        <v>0</v>
      </c>
      <c r="U20" s="348">
        <f t="shared" si="3"/>
        <v>0</v>
      </c>
      <c r="W20" s="352"/>
    </row>
    <row r="21" spans="2:23">
      <c r="B21" s="340">
        <v>16</v>
      </c>
      <c r="C21" s="344" t="s">
        <v>29</v>
      </c>
      <c r="D21" s="340" t="s">
        <v>58</v>
      </c>
      <c r="E21" s="349"/>
      <c r="F21" s="340" t="s">
        <v>14</v>
      </c>
      <c r="G21" s="349"/>
      <c r="H21" s="339" t="s">
        <v>90</v>
      </c>
      <c r="I21" s="349">
        <v>0</v>
      </c>
      <c r="J21" s="339" t="s">
        <v>59</v>
      </c>
      <c r="K21" s="348">
        <f t="shared" si="0"/>
        <v>0</v>
      </c>
      <c r="M21" s="349"/>
      <c r="N21" s="340" t="s">
        <v>14</v>
      </c>
      <c r="O21" s="349"/>
      <c r="Q21" s="351">
        <f t="shared" si="1"/>
        <v>0</v>
      </c>
      <c r="R21" s="340" t="s">
        <v>14</v>
      </c>
      <c r="S21" s="351">
        <f t="shared" si="2"/>
        <v>0</v>
      </c>
      <c r="U21" s="348">
        <f t="shared" si="3"/>
        <v>0</v>
      </c>
      <c r="W21" s="352"/>
    </row>
    <row r="22" spans="2:23">
      <c r="B22" s="340">
        <v>17</v>
      </c>
      <c r="C22" s="344" t="s">
        <v>69</v>
      </c>
      <c r="D22" s="340" t="s">
        <v>58</v>
      </c>
      <c r="E22" s="349"/>
      <c r="F22" s="340" t="s">
        <v>14</v>
      </c>
      <c r="G22" s="349"/>
      <c r="H22" s="339" t="s">
        <v>90</v>
      </c>
      <c r="I22" s="349">
        <v>0</v>
      </c>
      <c r="J22" s="339" t="s">
        <v>59</v>
      </c>
      <c r="K22" s="348">
        <f t="shared" si="0"/>
        <v>0</v>
      </c>
      <c r="M22" s="349"/>
      <c r="N22" s="340" t="s">
        <v>14</v>
      </c>
      <c r="O22" s="349"/>
      <c r="Q22" s="351">
        <f t="shared" si="1"/>
        <v>0</v>
      </c>
      <c r="R22" s="340" t="s">
        <v>14</v>
      </c>
      <c r="S22" s="351">
        <f t="shared" si="2"/>
        <v>0</v>
      </c>
      <c r="U22" s="348">
        <f t="shared" si="3"/>
        <v>0</v>
      </c>
      <c r="W22" s="352"/>
    </row>
    <row r="23" spans="2:23">
      <c r="B23" s="340">
        <v>18</v>
      </c>
      <c r="C23" s="344" t="s">
        <v>51</v>
      </c>
      <c r="D23" s="340" t="s">
        <v>58</v>
      </c>
      <c r="E23" s="349"/>
      <c r="F23" s="340" t="s">
        <v>14</v>
      </c>
      <c r="G23" s="349"/>
      <c r="H23" s="339" t="s">
        <v>90</v>
      </c>
      <c r="I23" s="349">
        <v>0</v>
      </c>
      <c r="J23" s="339" t="s">
        <v>59</v>
      </c>
      <c r="K23" s="348">
        <f t="shared" si="0"/>
        <v>0</v>
      </c>
      <c r="M23" s="349"/>
      <c r="N23" s="340" t="s">
        <v>14</v>
      </c>
      <c r="O23" s="349"/>
      <c r="Q23" s="351">
        <f t="shared" si="1"/>
        <v>0</v>
      </c>
      <c r="R23" s="340" t="s">
        <v>14</v>
      </c>
      <c r="S23" s="351">
        <f t="shared" si="2"/>
        <v>0</v>
      </c>
      <c r="U23" s="348">
        <f t="shared" si="3"/>
        <v>0</v>
      </c>
      <c r="W23" s="352"/>
    </row>
    <row r="24" spans="2:23">
      <c r="B24" s="340">
        <v>19</v>
      </c>
      <c r="C24" s="344" t="s">
        <v>91</v>
      </c>
      <c r="D24" s="340" t="s">
        <v>58</v>
      </c>
      <c r="E24" s="349"/>
      <c r="F24" s="340" t="s">
        <v>14</v>
      </c>
      <c r="G24" s="349"/>
      <c r="H24" s="339" t="s">
        <v>90</v>
      </c>
      <c r="I24" s="349">
        <v>0</v>
      </c>
      <c r="J24" s="339" t="s">
        <v>59</v>
      </c>
      <c r="K24" s="348">
        <f t="shared" si="0"/>
        <v>0</v>
      </c>
      <c r="M24" s="349"/>
      <c r="N24" s="340" t="s">
        <v>14</v>
      </c>
      <c r="O24" s="349"/>
      <c r="Q24" s="351">
        <f t="shared" si="1"/>
        <v>0</v>
      </c>
      <c r="R24" s="340" t="s">
        <v>14</v>
      </c>
      <c r="S24" s="351">
        <f t="shared" si="2"/>
        <v>0</v>
      </c>
      <c r="U24" s="348">
        <f t="shared" si="3"/>
        <v>0</v>
      </c>
      <c r="W24" s="352"/>
    </row>
    <row r="25" spans="2:23">
      <c r="B25" s="340">
        <v>20</v>
      </c>
      <c r="C25" s="344" t="s">
        <v>93</v>
      </c>
      <c r="D25" s="340" t="s">
        <v>58</v>
      </c>
      <c r="E25" s="349"/>
      <c r="F25" s="340" t="s">
        <v>14</v>
      </c>
      <c r="G25" s="349"/>
      <c r="H25" s="339" t="s">
        <v>90</v>
      </c>
      <c r="I25" s="349">
        <v>0</v>
      </c>
      <c r="J25" s="339" t="s">
        <v>59</v>
      </c>
      <c r="K25" s="348">
        <f t="shared" si="0"/>
        <v>0</v>
      </c>
      <c r="M25" s="349"/>
      <c r="N25" s="340" t="s">
        <v>14</v>
      </c>
      <c r="O25" s="349"/>
      <c r="Q25" s="351">
        <f t="shared" si="1"/>
        <v>0</v>
      </c>
      <c r="R25" s="340" t="s">
        <v>14</v>
      </c>
      <c r="S25" s="351">
        <f t="shared" si="2"/>
        <v>0</v>
      </c>
      <c r="U25" s="348">
        <f t="shared" si="3"/>
        <v>0</v>
      </c>
      <c r="W25" s="352"/>
    </row>
    <row r="26" spans="2:23">
      <c r="B26" s="340">
        <v>21</v>
      </c>
      <c r="C26" s="344" t="s">
        <v>95</v>
      </c>
      <c r="D26" s="340" t="s">
        <v>58</v>
      </c>
      <c r="E26" s="350"/>
      <c r="F26" s="340" t="s">
        <v>14</v>
      </c>
      <c r="G26" s="350"/>
      <c r="H26" s="339" t="s">
        <v>90</v>
      </c>
      <c r="I26" s="350"/>
      <c r="J26" s="339" t="s">
        <v>59</v>
      </c>
      <c r="K26" s="344">
        <v>1</v>
      </c>
      <c r="M26" s="348"/>
      <c r="N26" s="340" t="s">
        <v>14</v>
      </c>
      <c r="O26" s="348"/>
      <c r="Q26" s="348"/>
      <c r="R26" s="340" t="s">
        <v>14</v>
      </c>
      <c r="S26" s="348"/>
      <c r="U26" s="344">
        <v>1</v>
      </c>
      <c r="W26" s="352"/>
    </row>
    <row r="27" spans="2:23">
      <c r="B27" s="340">
        <v>22</v>
      </c>
      <c r="C27" s="344" t="s">
        <v>97</v>
      </c>
      <c r="D27" s="340" t="s">
        <v>58</v>
      </c>
      <c r="E27" s="350"/>
      <c r="F27" s="340" t="s">
        <v>14</v>
      </c>
      <c r="G27" s="350"/>
      <c r="H27" s="339" t="s">
        <v>90</v>
      </c>
      <c r="I27" s="350"/>
      <c r="J27" s="339" t="s">
        <v>59</v>
      </c>
      <c r="K27" s="344">
        <v>2</v>
      </c>
      <c r="M27" s="348"/>
      <c r="N27" s="340" t="s">
        <v>14</v>
      </c>
      <c r="O27" s="348"/>
      <c r="Q27" s="348"/>
      <c r="R27" s="340" t="s">
        <v>14</v>
      </c>
      <c r="S27" s="348"/>
      <c r="U27" s="344">
        <v>2</v>
      </c>
      <c r="W27" s="352"/>
    </row>
    <row r="28" spans="2:23">
      <c r="B28" s="340">
        <v>23</v>
      </c>
      <c r="C28" s="344" t="s">
        <v>99</v>
      </c>
      <c r="D28" s="340" t="s">
        <v>58</v>
      </c>
      <c r="E28" s="350"/>
      <c r="F28" s="340" t="s">
        <v>14</v>
      </c>
      <c r="G28" s="350"/>
      <c r="H28" s="339" t="s">
        <v>90</v>
      </c>
      <c r="I28" s="350"/>
      <c r="J28" s="339" t="s">
        <v>59</v>
      </c>
      <c r="K28" s="344">
        <v>3</v>
      </c>
      <c r="M28" s="348"/>
      <c r="N28" s="340" t="s">
        <v>14</v>
      </c>
      <c r="O28" s="348"/>
      <c r="Q28" s="348"/>
      <c r="R28" s="340" t="s">
        <v>14</v>
      </c>
      <c r="S28" s="348"/>
      <c r="U28" s="344">
        <v>3</v>
      </c>
      <c r="W28" s="352"/>
    </row>
    <row r="29" spans="2:23">
      <c r="B29" s="340">
        <v>24</v>
      </c>
      <c r="C29" s="344" t="s">
        <v>100</v>
      </c>
      <c r="D29" s="340" t="s">
        <v>58</v>
      </c>
      <c r="E29" s="350"/>
      <c r="F29" s="340" t="s">
        <v>14</v>
      </c>
      <c r="G29" s="350"/>
      <c r="H29" s="339" t="s">
        <v>90</v>
      </c>
      <c r="I29" s="350"/>
      <c r="J29" s="339" t="s">
        <v>59</v>
      </c>
      <c r="K29" s="344">
        <v>4</v>
      </c>
      <c r="M29" s="348"/>
      <c r="N29" s="340" t="s">
        <v>14</v>
      </c>
      <c r="O29" s="348"/>
      <c r="Q29" s="348"/>
      <c r="R29" s="340" t="s">
        <v>14</v>
      </c>
      <c r="S29" s="348"/>
      <c r="U29" s="344">
        <v>4</v>
      </c>
      <c r="W29" s="352"/>
    </row>
    <row r="30" spans="2:23">
      <c r="B30" s="340">
        <v>25</v>
      </c>
      <c r="C30" s="344" t="s">
        <v>47</v>
      </c>
      <c r="D30" s="340" t="s">
        <v>58</v>
      </c>
      <c r="E30" s="350"/>
      <c r="F30" s="340" t="s">
        <v>14</v>
      </c>
      <c r="G30" s="350"/>
      <c r="H30" s="339" t="s">
        <v>90</v>
      </c>
      <c r="I30" s="350"/>
      <c r="J30" s="339" t="s">
        <v>59</v>
      </c>
      <c r="K30" s="344">
        <v>4</v>
      </c>
      <c r="M30" s="348"/>
      <c r="N30" s="340" t="s">
        <v>14</v>
      </c>
      <c r="O30" s="348"/>
      <c r="Q30" s="348"/>
      <c r="R30" s="340" t="s">
        <v>14</v>
      </c>
      <c r="S30" s="348"/>
      <c r="U30" s="344">
        <v>3</v>
      </c>
      <c r="W30" s="352"/>
    </row>
    <row r="31" spans="2:23">
      <c r="B31" s="340">
        <v>26</v>
      </c>
      <c r="C31" s="344" t="s">
        <v>3</v>
      </c>
      <c r="D31" s="340" t="s">
        <v>58</v>
      </c>
      <c r="E31" s="350"/>
      <c r="F31" s="340" t="s">
        <v>14</v>
      </c>
      <c r="G31" s="350"/>
      <c r="H31" s="339" t="s">
        <v>90</v>
      </c>
      <c r="I31" s="350"/>
      <c r="J31" s="339" t="s">
        <v>59</v>
      </c>
      <c r="K31" s="344">
        <v>5</v>
      </c>
      <c r="M31" s="348"/>
      <c r="N31" s="340" t="s">
        <v>14</v>
      </c>
      <c r="O31" s="348"/>
      <c r="Q31" s="348"/>
      <c r="R31" s="340" t="s">
        <v>14</v>
      </c>
      <c r="S31" s="348"/>
      <c r="U31" s="344">
        <v>5</v>
      </c>
      <c r="W31" s="352"/>
    </row>
    <row r="32" spans="2:23">
      <c r="B32" s="340">
        <v>27</v>
      </c>
      <c r="C32" s="344" t="s">
        <v>88</v>
      </c>
      <c r="D32" s="340" t="s">
        <v>58</v>
      </c>
      <c r="E32" s="350"/>
      <c r="F32" s="340" t="s">
        <v>14</v>
      </c>
      <c r="G32" s="350"/>
      <c r="H32" s="339" t="s">
        <v>90</v>
      </c>
      <c r="I32" s="350"/>
      <c r="J32" s="339" t="s">
        <v>59</v>
      </c>
      <c r="K32" s="344">
        <v>0</v>
      </c>
      <c r="M32" s="348"/>
      <c r="N32" s="340" t="s">
        <v>14</v>
      </c>
      <c r="O32" s="348"/>
      <c r="Q32" s="348"/>
      <c r="R32" s="340" t="s">
        <v>14</v>
      </c>
      <c r="S32" s="348"/>
      <c r="U32" s="344">
        <v>0</v>
      </c>
      <c r="W32" s="352" t="s">
        <v>164</v>
      </c>
    </row>
    <row r="33" spans="2:23">
      <c r="B33" s="340">
        <v>28</v>
      </c>
      <c r="C33" s="344" t="s">
        <v>89</v>
      </c>
      <c r="D33" s="340" t="s">
        <v>58</v>
      </c>
      <c r="E33" s="350"/>
      <c r="F33" s="340" t="s">
        <v>14</v>
      </c>
      <c r="G33" s="350"/>
      <c r="H33" s="339" t="s">
        <v>90</v>
      </c>
      <c r="I33" s="350"/>
      <c r="J33" s="339" t="s">
        <v>59</v>
      </c>
      <c r="K33" s="344"/>
      <c r="M33" s="348"/>
      <c r="N33" s="340" t="s">
        <v>14</v>
      </c>
      <c r="O33" s="348"/>
      <c r="Q33" s="348"/>
      <c r="R33" s="340" t="s">
        <v>14</v>
      </c>
      <c r="S33" s="348"/>
      <c r="U33" s="344"/>
      <c r="W33" s="352"/>
    </row>
    <row r="34" spans="2:23">
      <c r="B34" s="340">
        <v>29</v>
      </c>
      <c r="C34" s="344" t="s">
        <v>89</v>
      </c>
      <c r="D34" s="340" t="s">
        <v>58</v>
      </c>
      <c r="E34" s="350"/>
      <c r="F34" s="340" t="s">
        <v>14</v>
      </c>
      <c r="G34" s="350"/>
      <c r="H34" s="339" t="s">
        <v>90</v>
      </c>
      <c r="I34" s="350"/>
      <c r="J34" s="339" t="s">
        <v>59</v>
      </c>
      <c r="K34" s="344"/>
      <c r="M34" s="348"/>
      <c r="N34" s="340" t="s">
        <v>14</v>
      </c>
      <c r="O34" s="348"/>
      <c r="Q34" s="348"/>
      <c r="R34" s="340" t="s">
        <v>14</v>
      </c>
      <c r="S34" s="348"/>
      <c r="U34" s="344"/>
      <c r="W34" s="352"/>
    </row>
    <row r="35" spans="2:23">
      <c r="B35" s="340">
        <v>30</v>
      </c>
      <c r="C35" s="344" t="s">
        <v>89</v>
      </c>
      <c r="D35" s="340" t="s">
        <v>58</v>
      </c>
      <c r="E35" s="350"/>
      <c r="F35" s="340" t="s">
        <v>14</v>
      </c>
      <c r="G35" s="350"/>
      <c r="H35" s="339" t="s">
        <v>90</v>
      </c>
      <c r="I35" s="350"/>
      <c r="J35" s="339" t="s">
        <v>59</v>
      </c>
      <c r="K35" s="344"/>
      <c r="M35" s="348"/>
      <c r="N35" s="340" t="s">
        <v>14</v>
      </c>
      <c r="O35" s="348"/>
      <c r="Q35" s="348"/>
      <c r="R35" s="340" t="s">
        <v>14</v>
      </c>
      <c r="S35" s="348"/>
      <c r="U35" s="344"/>
      <c r="W35" s="352"/>
    </row>
    <row r="36" spans="2:23">
      <c r="C36" s="345"/>
    </row>
    <row r="37" spans="2:23">
      <c r="C37" s="346" t="s">
        <v>96</v>
      </c>
    </row>
    <row r="38" spans="2:23">
      <c r="C38" s="346" t="s">
        <v>166</v>
      </c>
    </row>
    <row r="39" spans="2:23">
      <c r="C39" s="346" t="s">
        <v>167</v>
      </c>
    </row>
    <row r="40" spans="2:23">
      <c r="C40" s="346" t="s">
        <v>168</v>
      </c>
    </row>
    <row r="41" spans="2:23">
      <c r="C41" s="342" t="s">
        <v>193</v>
      </c>
    </row>
    <row r="42" spans="2:23">
      <c r="C42" s="342" t="s">
        <v>197</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fitToWidth="1" fitToHeight="1"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U81"/>
  <sheetViews>
    <sheetView showGridLines="0" view="pageBreakPreview" zoomScaleNormal="70" zoomScaleSheetLayoutView="100" workbookViewId="0">
      <selection activeCell="AG3" sqref="AG3"/>
    </sheetView>
  </sheetViews>
  <sheetFormatPr defaultColWidth="4.3984375" defaultRowHeight="20.25" customHeight="1"/>
  <cols>
    <col min="1" max="1" width="1.59765625" style="353" customWidth="1"/>
    <col min="2" max="5" width="5.69921875" style="353" customWidth="1"/>
    <col min="6" max="6" width="16.5" style="353" hidden="1" customWidth="1"/>
    <col min="7" max="58" width="5.59765625" style="353" customWidth="1"/>
    <col min="59" max="16384" width="4.3984375" style="353"/>
  </cols>
  <sheetData>
    <row r="1" spans="2:64" s="354" customFormat="1" ht="20.25" customHeight="1">
      <c r="C1" s="369" t="s">
        <v>198</v>
      </c>
      <c r="D1" s="369"/>
      <c r="E1" s="369"/>
      <c r="F1" s="369"/>
      <c r="G1" s="369"/>
      <c r="H1" s="394" t="s">
        <v>2</v>
      </c>
      <c r="J1" s="394"/>
      <c r="L1" s="369"/>
      <c r="M1" s="369"/>
      <c r="N1" s="369"/>
      <c r="O1" s="369"/>
      <c r="P1" s="369"/>
      <c r="Q1" s="369"/>
      <c r="R1" s="369"/>
      <c r="AM1" s="460"/>
      <c r="AN1" s="450"/>
      <c r="AO1" s="450" t="s">
        <v>82</v>
      </c>
      <c r="AP1" s="237" t="s">
        <v>172</v>
      </c>
      <c r="AQ1" s="238"/>
      <c r="AR1" s="238"/>
      <c r="AS1" s="238"/>
      <c r="AT1" s="238"/>
      <c r="AU1" s="238"/>
      <c r="AV1" s="238"/>
      <c r="AW1" s="238"/>
      <c r="AX1" s="238"/>
      <c r="AY1" s="238"/>
      <c r="AZ1" s="238"/>
      <c r="BA1" s="238"/>
      <c r="BB1" s="238"/>
      <c r="BC1" s="238"/>
      <c r="BD1" s="238"/>
      <c r="BE1" s="238"/>
      <c r="BF1" s="450" t="s">
        <v>35</v>
      </c>
    </row>
    <row r="2" spans="2:64" s="354" customFormat="1" ht="20.25" customHeight="1">
      <c r="C2" s="369"/>
      <c r="D2" s="369"/>
      <c r="E2" s="369"/>
      <c r="F2" s="369"/>
      <c r="G2" s="369"/>
      <c r="J2" s="394"/>
      <c r="L2" s="369"/>
      <c r="M2" s="369"/>
      <c r="N2" s="369"/>
      <c r="O2" s="369"/>
      <c r="P2" s="369"/>
      <c r="Q2" s="369"/>
      <c r="R2" s="369"/>
      <c r="Y2" s="450" t="s">
        <v>53</v>
      </c>
      <c r="Z2" s="217"/>
      <c r="AA2" s="217"/>
      <c r="AB2" s="450" t="s">
        <v>79</v>
      </c>
      <c r="AC2" s="457" t="str">
        <f>IF(Z2=0,"",YEAR(DATE(2018+Z2,1,1)))</f>
        <v/>
      </c>
      <c r="AD2" s="457"/>
      <c r="AE2" s="458" t="s">
        <v>59</v>
      </c>
      <c r="AF2" s="458" t="s">
        <v>8</v>
      </c>
      <c r="AG2" s="217"/>
      <c r="AH2" s="217"/>
      <c r="AI2" s="458" t="s">
        <v>55</v>
      </c>
      <c r="AM2" s="460"/>
      <c r="AN2" s="450"/>
      <c r="AO2" s="450" t="s">
        <v>81</v>
      </c>
      <c r="AP2" s="217" t="s">
        <v>61</v>
      </c>
      <c r="AQ2" s="217"/>
      <c r="AR2" s="217"/>
      <c r="AS2" s="217"/>
      <c r="AT2" s="217"/>
      <c r="AU2" s="217"/>
      <c r="AV2" s="217"/>
      <c r="AW2" s="217"/>
      <c r="AX2" s="217"/>
      <c r="AY2" s="217"/>
      <c r="AZ2" s="217"/>
      <c r="BA2" s="217"/>
      <c r="BB2" s="217"/>
      <c r="BC2" s="217"/>
      <c r="BD2" s="217"/>
      <c r="BE2" s="217"/>
      <c r="BF2" s="450" t="s">
        <v>35</v>
      </c>
    </row>
    <row r="3" spans="2:64" s="355" customFormat="1" ht="20.25" customHeight="1">
      <c r="B3" s="3"/>
      <c r="C3" s="3"/>
      <c r="D3" s="3"/>
      <c r="E3" s="3"/>
      <c r="F3" s="3"/>
      <c r="G3" s="75"/>
      <c r="H3" s="3"/>
      <c r="I3" s="3"/>
      <c r="J3" s="75"/>
      <c r="K3" s="3"/>
      <c r="L3" s="115"/>
      <c r="M3" s="115"/>
      <c r="N3" s="115"/>
      <c r="O3" s="115"/>
      <c r="P3" s="115"/>
      <c r="Q3" s="115"/>
      <c r="R3" s="115"/>
      <c r="S3" s="3"/>
      <c r="T3" s="3"/>
      <c r="U3" s="3"/>
      <c r="V3" s="3"/>
      <c r="W3" s="3"/>
      <c r="X3" s="3"/>
      <c r="Y3" s="3"/>
      <c r="Z3" s="218"/>
      <c r="AA3" s="218"/>
      <c r="AB3" s="226"/>
      <c r="AC3" s="227"/>
      <c r="AD3" s="226"/>
      <c r="AE3" s="3"/>
      <c r="AF3" s="3"/>
      <c r="AG3" s="3"/>
      <c r="AH3" s="3"/>
      <c r="AI3" s="3"/>
      <c r="AJ3" s="3"/>
      <c r="AK3" s="3"/>
      <c r="AL3" s="3"/>
      <c r="AM3" s="3"/>
      <c r="AN3" s="3"/>
      <c r="AO3" s="3"/>
      <c r="AP3" s="3"/>
      <c r="AQ3" s="3"/>
      <c r="AR3" s="3"/>
      <c r="AS3" s="3"/>
      <c r="AT3" s="3"/>
      <c r="BA3" s="504" t="s">
        <v>126</v>
      </c>
      <c r="BB3" s="297" t="s">
        <v>162</v>
      </c>
      <c r="BC3" s="311"/>
      <c r="BD3" s="311"/>
      <c r="BE3" s="323"/>
      <c r="BF3" s="450"/>
    </row>
    <row r="4" spans="2:64" s="355" customFormat="1" ht="19.2">
      <c r="B4" s="3"/>
      <c r="C4" s="3"/>
      <c r="D4" s="3"/>
      <c r="E4" s="3"/>
      <c r="F4" s="3"/>
      <c r="G4" s="75"/>
      <c r="H4" s="3"/>
      <c r="I4" s="3"/>
      <c r="J4" s="75"/>
      <c r="K4" s="3"/>
      <c r="L4" s="115"/>
      <c r="M4" s="115"/>
      <c r="N4" s="115"/>
      <c r="O4" s="115"/>
      <c r="P4" s="115"/>
      <c r="Q4" s="115"/>
      <c r="R4" s="115"/>
      <c r="S4" s="3"/>
      <c r="T4" s="3"/>
      <c r="U4" s="3"/>
      <c r="V4" s="3"/>
      <c r="W4" s="3"/>
      <c r="X4" s="3"/>
      <c r="Y4" s="3"/>
      <c r="Z4" s="219"/>
      <c r="AA4" s="219"/>
      <c r="AB4" s="3"/>
      <c r="AC4" s="3"/>
      <c r="AD4" s="3"/>
      <c r="AE4" s="3"/>
      <c r="AF4" s="3"/>
      <c r="AG4" s="2"/>
      <c r="AH4" s="2"/>
      <c r="AI4" s="2"/>
      <c r="AJ4" s="2"/>
      <c r="AK4" s="2"/>
      <c r="AL4" s="2"/>
      <c r="AM4" s="2"/>
      <c r="AN4" s="2"/>
      <c r="AO4" s="2"/>
      <c r="AP4" s="2"/>
      <c r="AQ4" s="2"/>
      <c r="AR4" s="2"/>
      <c r="AS4" s="2"/>
      <c r="AT4" s="2"/>
      <c r="AU4" s="354"/>
      <c r="AV4" s="354"/>
      <c r="AW4" s="354"/>
      <c r="AX4" s="354"/>
      <c r="AY4" s="354"/>
      <c r="AZ4" s="354"/>
      <c r="BA4" s="504" t="s">
        <v>56</v>
      </c>
      <c r="BB4" s="297" t="s">
        <v>163</v>
      </c>
      <c r="BC4" s="311"/>
      <c r="BD4" s="311"/>
      <c r="BE4" s="323"/>
      <c r="BF4" s="496"/>
    </row>
    <row r="5" spans="2:64" s="355" customFormat="1" ht="6.75" customHeight="1">
      <c r="B5" s="3"/>
      <c r="C5" s="24"/>
      <c r="D5" s="24"/>
      <c r="E5" s="24"/>
      <c r="F5" s="24"/>
      <c r="G5" s="76"/>
      <c r="H5" s="24"/>
      <c r="I5" s="24"/>
      <c r="J5" s="76"/>
      <c r="K5" s="24"/>
      <c r="L5" s="101"/>
      <c r="M5" s="101"/>
      <c r="N5" s="101"/>
      <c r="O5" s="101"/>
      <c r="P5" s="101"/>
      <c r="Q5" s="101"/>
      <c r="R5" s="101"/>
      <c r="S5" s="24"/>
      <c r="T5" s="24"/>
      <c r="U5" s="24"/>
      <c r="V5" s="24"/>
      <c r="W5" s="24"/>
      <c r="X5" s="24"/>
      <c r="Y5" s="24"/>
      <c r="Z5" s="105"/>
      <c r="AA5" s="105"/>
      <c r="AB5" s="24"/>
      <c r="AC5" s="24"/>
      <c r="AD5" s="24"/>
      <c r="AE5" s="24"/>
      <c r="AF5" s="3"/>
      <c r="AG5" s="2"/>
      <c r="AH5" s="2"/>
      <c r="AI5" s="2"/>
      <c r="AJ5" s="2"/>
      <c r="AK5" s="2"/>
      <c r="AL5" s="2"/>
      <c r="AM5" s="2"/>
      <c r="AN5" s="2"/>
      <c r="AO5" s="2"/>
      <c r="AP5" s="2"/>
      <c r="AQ5" s="2"/>
      <c r="AR5" s="2"/>
      <c r="AS5" s="2"/>
      <c r="AT5" s="2"/>
      <c r="AU5" s="354"/>
      <c r="AV5" s="354"/>
      <c r="AW5" s="354"/>
      <c r="AX5" s="354"/>
      <c r="AY5" s="354"/>
      <c r="AZ5" s="354"/>
      <c r="BA5" s="354"/>
      <c r="BB5" s="354"/>
      <c r="BC5" s="354"/>
      <c r="BD5" s="354"/>
      <c r="BE5" s="496"/>
      <c r="BF5" s="496"/>
    </row>
    <row r="6" spans="2:64" s="355" customFormat="1" ht="20.25" customHeight="1">
      <c r="B6" s="3"/>
      <c r="C6" s="24"/>
      <c r="D6" s="24"/>
      <c r="E6" s="24"/>
      <c r="F6" s="24"/>
      <c r="G6" s="76"/>
      <c r="H6" s="24"/>
      <c r="I6" s="24"/>
      <c r="J6" s="76"/>
      <c r="K6" s="24"/>
      <c r="L6" s="101"/>
      <c r="M6" s="101"/>
      <c r="N6" s="101"/>
      <c r="O6" s="101"/>
      <c r="P6" s="101"/>
      <c r="Q6" s="101"/>
      <c r="R6" s="101"/>
      <c r="S6" s="24"/>
      <c r="T6" s="24"/>
      <c r="U6" s="24"/>
      <c r="V6" s="24"/>
      <c r="W6" s="24"/>
      <c r="X6" s="24"/>
      <c r="Y6" s="24"/>
      <c r="Z6" s="105"/>
      <c r="AA6" s="105"/>
      <c r="AB6" s="24"/>
      <c r="AC6" s="24"/>
      <c r="AD6" s="24"/>
      <c r="AE6" s="24"/>
      <c r="AF6" s="3"/>
      <c r="AG6" s="2"/>
      <c r="AH6" s="2"/>
      <c r="AI6" s="2"/>
      <c r="AJ6" s="2"/>
      <c r="AK6" s="2"/>
      <c r="AL6" s="2" t="s">
        <v>174</v>
      </c>
      <c r="AM6" s="2"/>
      <c r="AN6" s="2"/>
      <c r="AO6" s="2"/>
      <c r="AP6" s="2"/>
      <c r="AQ6" s="2"/>
      <c r="AR6" s="2"/>
      <c r="AS6" s="2"/>
      <c r="AT6" s="100"/>
      <c r="AU6" s="100"/>
      <c r="AV6" s="240"/>
      <c r="AW6" s="2"/>
      <c r="AX6" s="250">
        <v>40</v>
      </c>
      <c r="AY6" s="265"/>
      <c r="AZ6" s="240" t="s">
        <v>175</v>
      </c>
      <c r="BA6" s="2"/>
      <c r="BB6" s="250">
        <v>160</v>
      </c>
      <c r="BC6" s="265"/>
      <c r="BD6" s="240" t="s">
        <v>176</v>
      </c>
      <c r="BE6" s="2"/>
      <c r="BF6" s="496"/>
    </row>
    <row r="7" spans="2:64" s="355" customFormat="1" ht="6.75" customHeight="1">
      <c r="B7" s="3"/>
      <c r="C7" s="24"/>
      <c r="D7" s="24"/>
      <c r="E7" s="24"/>
      <c r="F7" s="24"/>
      <c r="G7" s="76"/>
      <c r="H7" s="24"/>
      <c r="I7" s="24"/>
      <c r="J7" s="76"/>
      <c r="K7" s="24"/>
      <c r="L7" s="101"/>
      <c r="M7" s="101"/>
      <c r="N7" s="101"/>
      <c r="O7" s="101"/>
      <c r="P7" s="101"/>
      <c r="Q7" s="101"/>
      <c r="R7" s="101"/>
      <c r="S7" s="24"/>
      <c r="T7" s="24"/>
      <c r="U7" s="24"/>
      <c r="V7" s="24"/>
      <c r="W7" s="24"/>
      <c r="X7" s="24"/>
      <c r="Y7" s="24"/>
      <c r="Z7" s="105"/>
      <c r="AA7" s="105"/>
      <c r="AB7" s="24"/>
      <c r="AC7" s="24"/>
      <c r="AD7" s="24"/>
      <c r="AE7" s="24"/>
      <c r="AF7" s="3"/>
      <c r="AG7" s="2"/>
      <c r="AH7" s="2"/>
      <c r="AI7" s="2"/>
      <c r="AJ7" s="2"/>
      <c r="AK7" s="2"/>
      <c r="AL7" s="2"/>
      <c r="AM7" s="2"/>
      <c r="AN7" s="2"/>
      <c r="AO7" s="2"/>
      <c r="AP7" s="2"/>
      <c r="AQ7" s="2"/>
      <c r="AR7" s="2"/>
      <c r="AS7" s="2"/>
      <c r="AT7" s="2"/>
      <c r="AU7" s="354"/>
      <c r="AV7" s="354"/>
      <c r="AW7" s="354"/>
      <c r="AX7" s="354"/>
      <c r="AY7" s="354"/>
      <c r="AZ7" s="354"/>
      <c r="BA7" s="354"/>
      <c r="BB7" s="354"/>
      <c r="BC7" s="354"/>
      <c r="BD7" s="354"/>
      <c r="BE7" s="496"/>
      <c r="BF7" s="496"/>
    </row>
    <row r="8" spans="2:64" s="355" customFormat="1" ht="20.25" customHeight="1">
      <c r="B8" s="6"/>
      <c r="C8" s="6"/>
      <c r="D8" s="6"/>
      <c r="E8" s="6"/>
      <c r="F8" s="6"/>
      <c r="G8" s="77"/>
      <c r="H8" s="77"/>
      <c r="I8" s="77"/>
      <c r="J8" s="6"/>
      <c r="K8" s="6"/>
      <c r="L8" s="77"/>
      <c r="M8" s="77"/>
      <c r="N8" s="77"/>
      <c r="O8" s="6"/>
      <c r="P8" s="77"/>
      <c r="Q8" s="77"/>
      <c r="R8" s="77"/>
      <c r="S8" s="176"/>
      <c r="T8" s="190"/>
      <c r="U8" s="190"/>
      <c r="V8" s="204"/>
      <c r="W8" s="3"/>
      <c r="X8" s="3"/>
      <c r="Y8" s="3"/>
      <c r="Z8" s="105"/>
      <c r="AA8" s="223"/>
      <c r="AB8" s="76"/>
      <c r="AC8" s="105"/>
      <c r="AD8" s="105"/>
      <c r="AE8" s="105"/>
      <c r="AF8" s="229"/>
      <c r="AG8" s="106"/>
      <c r="AH8" s="106"/>
      <c r="AI8" s="106"/>
      <c r="AJ8" s="116"/>
      <c r="AK8" s="101"/>
      <c r="AL8" s="223"/>
      <c r="AM8" s="223"/>
      <c r="AN8" s="76"/>
      <c r="AO8" s="100"/>
      <c r="AP8" s="100"/>
      <c r="AQ8" s="100"/>
      <c r="AR8" s="25"/>
      <c r="AS8" s="25"/>
      <c r="AT8" s="2"/>
      <c r="AU8" s="461"/>
      <c r="AV8" s="461"/>
      <c r="AW8" s="469"/>
      <c r="AX8" s="354"/>
      <c r="AY8" s="354" t="s">
        <v>78</v>
      </c>
      <c r="AZ8" s="354"/>
      <c r="BA8" s="354"/>
      <c r="BB8" s="515" t="e">
        <f>DAY(EOMONTH(DATE(AC2,AG2,1),0))</f>
        <v>#VALUE!</v>
      </c>
      <c r="BC8" s="522"/>
      <c r="BD8" s="354" t="s">
        <v>31</v>
      </c>
      <c r="BE8" s="354"/>
      <c r="BF8" s="354"/>
      <c r="BJ8" s="450"/>
      <c r="BK8" s="450"/>
      <c r="BL8" s="450"/>
    </row>
    <row r="9" spans="2:64" s="355" customFormat="1" ht="6" customHeight="1">
      <c r="B9" s="7"/>
      <c r="C9" s="7"/>
      <c r="D9" s="7"/>
      <c r="E9" s="7"/>
      <c r="F9" s="7"/>
      <c r="G9" s="6"/>
      <c r="H9" s="77"/>
      <c r="I9" s="100"/>
      <c r="J9" s="100"/>
      <c r="K9" s="7"/>
      <c r="L9" s="6"/>
      <c r="M9" s="77"/>
      <c r="N9" s="100"/>
      <c r="O9" s="100"/>
      <c r="P9" s="6"/>
      <c r="Q9" s="100"/>
      <c r="R9" s="7"/>
      <c r="S9" s="100"/>
      <c r="T9" s="100"/>
      <c r="U9" s="100"/>
      <c r="V9" s="100"/>
      <c r="W9" s="3"/>
      <c r="X9" s="3"/>
      <c r="Y9" s="3"/>
      <c r="Z9" s="24"/>
      <c r="AA9" s="116"/>
      <c r="AB9" s="116"/>
      <c r="AC9" s="24"/>
      <c r="AD9" s="24"/>
      <c r="AE9" s="24"/>
      <c r="AF9" s="230"/>
      <c r="AG9" s="105"/>
      <c r="AH9" s="116"/>
      <c r="AI9" s="24"/>
      <c r="AJ9" s="106"/>
      <c r="AK9" s="116"/>
      <c r="AL9" s="116"/>
      <c r="AM9" s="116"/>
      <c r="AN9" s="116"/>
      <c r="AO9" s="24"/>
      <c r="AP9" s="2"/>
      <c r="AQ9" s="239"/>
      <c r="AR9" s="239"/>
      <c r="AS9" s="239"/>
      <c r="AT9" s="2"/>
      <c r="AU9" s="354"/>
      <c r="AV9" s="354"/>
      <c r="AW9" s="354"/>
      <c r="AX9" s="354"/>
      <c r="AY9" s="354"/>
      <c r="AZ9" s="354"/>
      <c r="BA9" s="354"/>
      <c r="BB9" s="354"/>
      <c r="BC9" s="354"/>
      <c r="BD9" s="354"/>
      <c r="BE9" s="354"/>
      <c r="BF9" s="354"/>
      <c r="BJ9" s="450"/>
      <c r="BK9" s="450"/>
      <c r="BL9" s="450"/>
    </row>
    <row r="10" spans="2:64" s="355" customFormat="1" ht="19.2">
      <c r="B10" s="6"/>
      <c r="C10" s="6"/>
      <c r="D10" s="6"/>
      <c r="E10" s="6"/>
      <c r="F10" s="6"/>
      <c r="G10" s="77"/>
      <c r="H10" s="77"/>
      <c r="I10" s="77"/>
      <c r="J10" s="6"/>
      <c r="K10" s="6"/>
      <c r="L10" s="77"/>
      <c r="M10" s="77"/>
      <c r="N10" s="77"/>
      <c r="O10" s="6"/>
      <c r="P10" s="77"/>
      <c r="Q10" s="77"/>
      <c r="R10" s="77"/>
      <c r="S10" s="176"/>
      <c r="T10" s="190"/>
      <c r="U10" s="190"/>
      <c r="V10" s="204"/>
      <c r="W10" s="3"/>
      <c r="X10" s="3"/>
      <c r="Y10" s="3"/>
      <c r="Z10" s="105"/>
      <c r="AA10" s="223"/>
      <c r="AB10" s="76"/>
      <c r="AC10" s="105"/>
      <c r="AD10" s="105"/>
      <c r="AE10" s="105"/>
      <c r="AF10" s="230"/>
      <c r="AG10" s="106"/>
      <c r="AH10" s="106"/>
      <c r="AI10" s="106"/>
      <c r="AJ10" s="116"/>
      <c r="AK10" s="101"/>
      <c r="AL10" s="223"/>
      <c r="AM10" s="2"/>
      <c r="AN10" s="2"/>
      <c r="AO10" s="234"/>
      <c r="AP10" s="234"/>
      <c r="AQ10" s="234"/>
      <c r="AR10" s="240"/>
      <c r="AS10" s="239"/>
      <c r="AT10" s="239"/>
      <c r="AU10" s="462"/>
      <c r="AV10" s="465"/>
      <c r="AW10" s="465"/>
      <c r="AX10" s="472"/>
      <c r="AY10" s="472"/>
      <c r="AZ10" s="496" t="s">
        <v>177</v>
      </c>
      <c r="BA10" s="465"/>
      <c r="BB10" s="250">
        <v>1</v>
      </c>
      <c r="BC10" s="313"/>
      <c r="BD10" s="265"/>
      <c r="BE10" s="529" t="s">
        <v>36</v>
      </c>
      <c r="BF10" s="354"/>
      <c r="BJ10" s="450"/>
      <c r="BK10" s="450"/>
      <c r="BL10" s="450"/>
    </row>
    <row r="11" spans="2:64" s="355" customFormat="1" ht="6" customHeight="1">
      <c r="B11" s="7"/>
      <c r="C11" s="7"/>
      <c r="D11" s="7"/>
      <c r="E11" s="7"/>
      <c r="F11" s="67"/>
      <c r="G11" s="7"/>
      <c r="H11" s="7"/>
      <c r="I11" s="7"/>
      <c r="J11" s="7"/>
      <c r="K11" s="6"/>
      <c r="L11" s="77"/>
      <c r="M11" s="100"/>
      <c r="N11" s="100"/>
      <c r="O11" s="6"/>
      <c r="P11" s="100"/>
      <c r="Q11" s="7"/>
      <c r="R11" s="100"/>
      <c r="S11" s="100"/>
      <c r="T11" s="100"/>
      <c r="U11" s="100"/>
      <c r="V11" s="67"/>
      <c r="W11" s="3"/>
      <c r="X11" s="3"/>
      <c r="Y11" s="3"/>
      <c r="Z11" s="24"/>
      <c r="AA11" s="116"/>
      <c r="AB11" s="116"/>
      <c r="AC11" s="24"/>
      <c r="AD11" s="24"/>
      <c r="AE11" s="24"/>
      <c r="AF11" s="230"/>
      <c r="AG11" s="105"/>
      <c r="AH11" s="106"/>
      <c r="AI11" s="116"/>
      <c r="AJ11" s="106"/>
      <c r="AK11" s="116"/>
      <c r="AL11" s="116"/>
      <c r="AM11" s="116"/>
      <c r="AN11" s="116"/>
      <c r="AO11" s="7"/>
      <c r="AP11" s="7"/>
      <c r="AQ11" s="6"/>
      <c r="AR11" s="241"/>
      <c r="AS11" s="239"/>
      <c r="AT11" s="239"/>
      <c r="AU11" s="462"/>
      <c r="AV11" s="465"/>
      <c r="AW11" s="465"/>
      <c r="AX11" s="472"/>
      <c r="AY11" s="472"/>
      <c r="AZ11" s="465"/>
      <c r="BA11" s="465"/>
      <c r="BB11" s="473"/>
      <c r="BC11" s="473"/>
      <c r="BD11" s="473"/>
      <c r="BE11" s="529"/>
      <c r="BF11" s="354"/>
      <c r="BJ11" s="450"/>
      <c r="BK11" s="450"/>
      <c r="BL11" s="450"/>
    </row>
    <row r="12" spans="2:64" s="355" customFormat="1" ht="20.25" customHeight="1">
      <c r="B12" s="8"/>
      <c r="C12" s="8"/>
      <c r="D12" s="8"/>
      <c r="E12" s="8"/>
      <c r="F12" s="8"/>
      <c r="G12" s="8"/>
      <c r="H12" s="8"/>
      <c r="I12" s="8"/>
      <c r="J12" s="8"/>
      <c r="K12" s="8"/>
      <c r="L12" s="8"/>
      <c r="M12" s="8"/>
      <c r="N12" s="8"/>
      <c r="O12" s="8"/>
      <c r="P12" s="8"/>
      <c r="Q12" s="8"/>
      <c r="R12" s="8"/>
      <c r="S12" s="8"/>
      <c r="T12" s="8"/>
      <c r="U12" s="8"/>
      <c r="V12" s="8"/>
      <c r="W12" s="3"/>
      <c r="X12" s="3"/>
      <c r="Y12" s="3"/>
      <c r="Z12" s="6"/>
      <c r="AA12" s="224"/>
      <c r="AB12" s="224"/>
      <c r="AC12" s="6"/>
      <c r="AD12" s="105"/>
      <c r="AE12" s="105"/>
      <c r="AF12" s="229"/>
      <c r="AG12" s="76"/>
      <c r="AH12" s="106"/>
      <c r="AI12" s="116"/>
      <c r="AJ12" s="106"/>
      <c r="AK12" s="116"/>
      <c r="AL12" s="116"/>
      <c r="AM12" s="116"/>
      <c r="AN12" s="116"/>
      <c r="AO12" s="235"/>
      <c r="AP12" s="235"/>
      <c r="AQ12" s="235"/>
      <c r="AR12" s="240"/>
      <c r="AS12" s="239"/>
      <c r="AT12" s="239"/>
      <c r="AU12" s="462"/>
      <c r="AV12" s="465"/>
      <c r="AW12" s="465"/>
      <c r="AX12" s="472"/>
      <c r="AY12" s="472"/>
      <c r="AZ12" s="465"/>
      <c r="BA12" s="465"/>
      <c r="BB12" s="250">
        <v>1</v>
      </c>
      <c r="BC12" s="313"/>
      <c r="BD12" s="265"/>
      <c r="BE12" s="530" t="s">
        <v>38</v>
      </c>
      <c r="BF12" s="354"/>
      <c r="BJ12" s="450"/>
      <c r="BK12" s="450"/>
      <c r="BL12" s="450"/>
    </row>
    <row r="13" spans="2:64" s="355" customFormat="1" ht="6.75" customHeight="1">
      <c r="B13" s="8"/>
      <c r="C13" s="8"/>
      <c r="D13" s="8"/>
      <c r="E13" s="8"/>
      <c r="F13" s="8"/>
      <c r="G13" s="8"/>
      <c r="H13" s="8"/>
      <c r="I13" s="8"/>
      <c r="J13" s="8"/>
      <c r="K13" s="8"/>
      <c r="L13" s="8"/>
      <c r="M13" s="8"/>
      <c r="N13" s="8"/>
      <c r="O13" s="8"/>
      <c r="P13" s="8"/>
      <c r="Q13" s="8"/>
      <c r="R13" s="8"/>
      <c r="S13" s="8"/>
      <c r="T13" s="8"/>
      <c r="U13" s="8"/>
      <c r="V13" s="8"/>
      <c r="W13" s="3"/>
      <c r="X13" s="3"/>
      <c r="Y13" s="3"/>
      <c r="Z13" s="77"/>
      <c r="AA13" s="225"/>
      <c r="AB13" s="225"/>
      <c r="AC13" s="77"/>
      <c r="AD13" s="106"/>
      <c r="AE13" s="106"/>
      <c r="AF13" s="230"/>
      <c r="AG13" s="2"/>
      <c r="AH13" s="2"/>
      <c r="AI13" s="2"/>
      <c r="AJ13" s="2"/>
      <c r="AK13" s="2"/>
      <c r="AL13" s="2"/>
      <c r="AM13" s="2"/>
      <c r="AN13" s="2"/>
      <c r="AO13" s="7"/>
      <c r="AP13" s="7"/>
      <c r="AQ13" s="7"/>
      <c r="AR13" s="2"/>
      <c r="AS13" s="239"/>
      <c r="AT13" s="239"/>
      <c r="AU13" s="462"/>
      <c r="AV13" s="465"/>
      <c r="AW13" s="465"/>
      <c r="AX13" s="472"/>
      <c r="AY13" s="472"/>
      <c r="AZ13" s="465"/>
      <c r="BA13" s="465"/>
      <c r="BB13" s="473"/>
      <c r="BC13" s="473"/>
      <c r="BD13" s="473"/>
      <c r="BE13" s="529"/>
      <c r="BF13" s="354"/>
      <c r="BJ13" s="450"/>
      <c r="BK13" s="450"/>
      <c r="BL13" s="450"/>
    </row>
    <row r="14" spans="2:64" s="355" customFormat="1" ht="19.2">
      <c r="B14" s="8"/>
      <c r="C14" s="8"/>
      <c r="D14" s="8"/>
      <c r="E14" s="8"/>
      <c r="F14" s="8"/>
      <c r="G14" s="8"/>
      <c r="H14" s="8"/>
      <c r="I14" s="8"/>
      <c r="J14" s="8"/>
      <c r="K14" s="8"/>
      <c r="L14" s="8"/>
      <c r="M14" s="8"/>
      <c r="N14" s="8"/>
      <c r="O14" s="8"/>
      <c r="P14" s="8"/>
      <c r="Q14" s="8"/>
      <c r="R14" s="8"/>
      <c r="S14" s="8"/>
      <c r="T14" s="8"/>
      <c r="U14" s="8"/>
      <c r="V14" s="8"/>
      <c r="W14" s="3"/>
      <c r="X14" s="3"/>
      <c r="Y14" s="3"/>
      <c r="Z14" s="6"/>
      <c r="AA14" s="224"/>
      <c r="AB14" s="224"/>
      <c r="AC14" s="6"/>
      <c r="AD14" s="105"/>
      <c r="AE14" s="105"/>
      <c r="AF14" s="230"/>
      <c r="AG14" s="2"/>
      <c r="AH14" s="2"/>
      <c r="AI14" s="2"/>
      <c r="AJ14" s="2"/>
      <c r="AK14" s="2"/>
      <c r="AL14" s="2"/>
      <c r="AM14" s="2"/>
      <c r="AN14" s="2"/>
      <c r="AO14" s="100"/>
      <c r="AP14" s="100"/>
      <c r="AQ14" s="100"/>
      <c r="AR14" s="2"/>
      <c r="AS14" s="239"/>
      <c r="AT14" s="242" t="s">
        <v>178</v>
      </c>
      <c r="AU14" s="243"/>
      <c r="AV14" s="245"/>
      <c r="AW14" s="247"/>
      <c r="AX14" s="473" t="s">
        <v>14</v>
      </c>
      <c r="AY14" s="243"/>
      <c r="AZ14" s="245"/>
      <c r="BA14" s="247"/>
      <c r="BB14" s="516" t="s">
        <v>40</v>
      </c>
      <c r="BC14" s="523">
        <f>(AY14-AU14)*24</f>
        <v>0</v>
      </c>
      <c r="BD14" s="528"/>
      <c r="BE14" s="531" t="s">
        <v>25</v>
      </c>
      <c r="BF14" s="473"/>
      <c r="BJ14" s="450"/>
      <c r="BK14" s="450"/>
      <c r="BL14" s="450"/>
    </row>
    <row r="15" spans="2:64" s="355" customFormat="1" ht="6.75" customHeight="1">
      <c r="B15" s="3"/>
      <c r="C15" s="25"/>
      <c r="D15" s="25"/>
      <c r="E15" s="25"/>
      <c r="F15" s="25"/>
      <c r="G15" s="24"/>
      <c r="H15" s="24"/>
      <c r="I15" s="101"/>
      <c r="J15" s="105"/>
      <c r="K15" s="106"/>
      <c r="L15" s="116"/>
      <c r="M15" s="116"/>
      <c r="N15" s="105"/>
      <c r="O15" s="116"/>
      <c r="P15" s="24"/>
      <c r="Q15" s="106"/>
      <c r="R15" s="116"/>
      <c r="S15" s="116"/>
      <c r="T15" s="116"/>
      <c r="U15" s="116"/>
      <c r="V15" s="24"/>
      <c r="W15" s="101"/>
      <c r="X15" s="105"/>
      <c r="Y15" s="105"/>
      <c r="Z15" s="76"/>
      <c r="AA15" s="105"/>
      <c r="AB15" s="101"/>
      <c r="AC15" s="105"/>
      <c r="AD15" s="106"/>
      <c r="AE15" s="116"/>
      <c r="AF15" s="230"/>
      <c r="AG15" s="229"/>
      <c r="AH15" s="232"/>
      <c r="AI15" s="230"/>
      <c r="AJ15" s="232"/>
      <c r="AK15" s="230"/>
      <c r="AL15" s="230"/>
      <c r="AM15" s="230"/>
      <c r="AN15" s="230"/>
      <c r="AO15" s="236"/>
      <c r="AP15" s="3"/>
      <c r="AQ15" s="219"/>
      <c r="AR15" s="219"/>
      <c r="AS15" s="219"/>
      <c r="AT15" s="219"/>
      <c r="AU15" s="457"/>
      <c r="AV15" s="466"/>
      <c r="AW15" s="466"/>
      <c r="AX15" s="474"/>
      <c r="AY15" s="474"/>
      <c r="AZ15" s="466"/>
      <c r="BA15" s="466"/>
      <c r="BB15" s="517"/>
      <c r="BC15" s="517"/>
      <c r="BD15" s="517"/>
      <c r="BE15" s="532"/>
      <c r="BJ15" s="450"/>
      <c r="BK15" s="450"/>
      <c r="BL15" s="450"/>
    </row>
    <row r="16" spans="2:64" ht="8.4" customHeight="1">
      <c r="B16" s="1"/>
      <c r="C16" s="26"/>
      <c r="D16" s="26"/>
      <c r="E16" s="26"/>
      <c r="F16" s="26"/>
      <c r="G16" s="26"/>
      <c r="H16" s="1"/>
      <c r="I16" s="1"/>
      <c r="J16" s="1"/>
      <c r="K16" s="1"/>
      <c r="L16" s="1"/>
      <c r="M16" s="1"/>
      <c r="N16" s="1"/>
      <c r="O16" s="1"/>
      <c r="P16" s="1"/>
      <c r="Q16" s="1"/>
      <c r="R16" s="1"/>
      <c r="S16" s="1"/>
      <c r="T16" s="1"/>
      <c r="U16" s="1"/>
      <c r="V16" s="1"/>
      <c r="W16" s="1"/>
      <c r="X16" s="26"/>
      <c r="Y16" s="1"/>
      <c r="Z16" s="1"/>
      <c r="AA16" s="1"/>
      <c r="AB16" s="1"/>
      <c r="AC16" s="1"/>
      <c r="AD16" s="1"/>
      <c r="AE16" s="1"/>
      <c r="AF16" s="1"/>
      <c r="AG16" s="1"/>
      <c r="AH16" s="1"/>
      <c r="AI16" s="1"/>
      <c r="AJ16" s="1"/>
      <c r="AK16" s="1"/>
      <c r="AL16" s="1"/>
      <c r="AM16" s="1"/>
      <c r="AN16" s="26"/>
      <c r="AO16" s="1"/>
      <c r="AP16" s="1"/>
      <c r="AQ16" s="1"/>
      <c r="AR16" s="1"/>
      <c r="AS16" s="1"/>
      <c r="AT16" s="1"/>
      <c r="BE16" s="533"/>
      <c r="BF16" s="533"/>
      <c r="BG16" s="533"/>
    </row>
    <row r="17" spans="2:58" ht="20.25" customHeight="1">
      <c r="B17" s="358" t="s">
        <v>37</v>
      </c>
      <c r="C17" s="370" t="s">
        <v>115</v>
      </c>
      <c r="D17" s="381"/>
      <c r="E17" s="384"/>
      <c r="F17" s="384"/>
      <c r="G17" s="388" t="s">
        <v>179</v>
      </c>
      <c r="H17" s="395" t="s">
        <v>149</v>
      </c>
      <c r="I17" s="381"/>
      <c r="J17" s="381"/>
      <c r="K17" s="384"/>
      <c r="L17" s="395" t="s">
        <v>180</v>
      </c>
      <c r="M17" s="381"/>
      <c r="N17" s="381"/>
      <c r="O17" s="406"/>
      <c r="P17" s="409"/>
      <c r="Q17" s="418"/>
      <c r="R17" s="426"/>
      <c r="S17" s="177" t="s">
        <v>154</v>
      </c>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248"/>
      <c r="AX17" s="475" t="str">
        <f>IF(BB3="４週","(11) 1～4週目の勤務時間数合計","(11) 1か月の勤務時間数   合計")</f>
        <v>(11) 1～4週目の勤務時間数合計</v>
      </c>
      <c r="AY17" s="486"/>
      <c r="AZ17" s="497" t="s">
        <v>28</v>
      </c>
      <c r="BA17" s="505"/>
      <c r="BB17" s="518" t="s">
        <v>143</v>
      </c>
      <c r="BC17" s="524"/>
      <c r="BD17" s="524"/>
      <c r="BE17" s="524"/>
      <c r="BF17" s="534"/>
    </row>
    <row r="18" spans="2:58" ht="20.25" customHeight="1">
      <c r="B18" s="359"/>
      <c r="C18" s="371"/>
      <c r="D18" s="382"/>
      <c r="E18" s="385"/>
      <c r="F18" s="385"/>
      <c r="G18" s="389"/>
      <c r="H18" s="396"/>
      <c r="I18" s="382"/>
      <c r="J18" s="382"/>
      <c r="K18" s="385"/>
      <c r="L18" s="396"/>
      <c r="M18" s="382"/>
      <c r="N18" s="382"/>
      <c r="O18" s="407"/>
      <c r="P18" s="410"/>
      <c r="Q18" s="419"/>
      <c r="R18" s="427"/>
      <c r="S18" s="438" t="s">
        <v>13</v>
      </c>
      <c r="T18" s="444"/>
      <c r="U18" s="444"/>
      <c r="V18" s="444"/>
      <c r="W18" s="444"/>
      <c r="X18" s="444"/>
      <c r="Y18" s="451"/>
      <c r="Z18" s="438" t="s">
        <v>30</v>
      </c>
      <c r="AA18" s="444"/>
      <c r="AB18" s="444"/>
      <c r="AC18" s="444"/>
      <c r="AD18" s="444"/>
      <c r="AE18" s="444"/>
      <c r="AF18" s="451"/>
      <c r="AG18" s="438" t="s">
        <v>32</v>
      </c>
      <c r="AH18" s="444"/>
      <c r="AI18" s="444"/>
      <c r="AJ18" s="444"/>
      <c r="AK18" s="444"/>
      <c r="AL18" s="444"/>
      <c r="AM18" s="451"/>
      <c r="AN18" s="438" t="s">
        <v>5</v>
      </c>
      <c r="AO18" s="444"/>
      <c r="AP18" s="444"/>
      <c r="AQ18" s="444"/>
      <c r="AR18" s="444"/>
      <c r="AS18" s="444"/>
      <c r="AT18" s="451"/>
      <c r="AU18" s="463" t="s">
        <v>33</v>
      </c>
      <c r="AV18" s="467"/>
      <c r="AW18" s="470"/>
      <c r="AX18" s="476"/>
      <c r="AY18" s="487"/>
      <c r="AZ18" s="498"/>
      <c r="BA18" s="506"/>
      <c r="BB18" s="367"/>
      <c r="BC18" s="376"/>
      <c r="BD18" s="376"/>
      <c r="BE18" s="376"/>
      <c r="BF18" s="402"/>
    </row>
    <row r="19" spans="2:58" ht="20.25" customHeight="1">
      <c r="B19" s="359"/>
      <c r="C19" s="371"/>
      <c r="D19" s="382"/>
      <c r="E19" s="385"/>
      <c r="F19" s="385"/>
      <c r="G19" s="389"/>
      <c r="H19" s="396"/>
      <c r="I19" s="382"/>
      <c r="J19" s="382"/>
      <c r="K19" s="385"/>
      <c r="L19" s="396"/>
      <c r="M19" s="382"/>
      <c r="N19" s="382"/>
      <c r="O19" s="407"/>
      <c r="P19" s="410"/>
      <c r="Q19" s="419"/>
      <c r="R19" s="427"/>
      <c r="S19" s="439">
        <v>1</v>
      </c>
      <c r="T19" s="445">
        <v>2</v>
      </c>
      <c r="U19" s="445">
        <v>3</v>
      </c>
      <c r="V19" s="445">
        <v>4</v>
      </c>
      <c r="W19" s="445">
        <v>5</v>
      </c>
      <c r="X19" s="445">
        <v>6</v>
      </c>
      <c r="Y19" s="452">
        <v>7</v>
      </c>
      <c r="Z19" s="439">
        <v>8</v>
      </c>
      <c r="AA19" s="445">
        <v>9</v>
      </c>
      <c r="AB19" s="445">
        <v>10</v>
      </c>
      <c r="AC19" s="445">
        <v>11</v>
      </c>
      <c r="AD19" s="445">
        <v>12</v>
      </c>
      <c r="AE19" s="445">
        <v>13</v>
      </c>
      <c r="AF19" s="452">
        <v>14</v>
      </c>
      <c r="AG19" s="459">
        <v>15</v>
      </c>
      <c r="AH19" s="445">
        <v>16</v>
      </c>
      <c r="AI19" s="445">
        <v>17</v>
      </c>
      <c r="AJ19" s="445">
        <v>18</v>
      </c>
      <c r="AK19" s="445">
        <v>19</v>
      </c>
      <c r="AL19" s="445">
        <v>20</v>
      </c>
      <c r="AM19" s="452">
        <v>21</v>
      </c>
      <c r="AN19" s="439">
        <v>22</v>
      </c>
      <c r="AO19" s="445">
        <v>23</v>
      </c>
      <c r="AP19" s="445">
        <v>24</v>
      </c>
      <c r="AQ19" s="445">
        <v>25</v>
      </c>
      <c r="AR19" s="445">
        <v>26</v>
      </c>
      <c r="AS19" s="445">
        <v>27</v>
      </c>
      <c r="AT19" s="452">
        <v>28</v>
      </c>
      <c r="AU19" s="439" t="str">
        <f>IF($BB$3="暦月",IF(DAY(DATE($AC$2,$AG$2,29))=29,29,""),"")</f>
        <v/>
      </c>
      <c r="AV19" s="445" t="str">
        <f>IF($BB$3="暦月",IF(DAY(DATE($AC$2,$AG$2,30))=30,30,""),"")</f>
        <v/>
      </c>
      <c r="AW19" s="452" t="str">
        <f>IF($BB$3="暦月",IF(DAY(DATE($AC$2,$AG$2,31))=31,31,""),"")</f>
        <v/>
      </c>
      <c r="AX19" s="476"/>
      <c r="AY19" s="487"/>
      <c r="AZ19" s="498"/>
      <c r="BA19" s="506"/>
      <c r="BB19" s="367"/>
      <c r="BC19" s="376"/>
      <c r="BD19" s="376"/>
      <c r="BE19" s="376"/>
      <c r="BF19" s="402"/>
    </row>
    <row r="20" spans="2:58" ht="20.25" hidden="1" customHeight="1">
      <c r="B20" s="359"/>
      <c r="C20" s="371"/>
      <c r="D20" s="382"/>
      <c r="E20" s="385"/>
      <c r="F20" s="385"/>
      <c r="G20" s="389"/>
      <c r="H20" s="396"/>
      <c r="I20" s="382"/>
      <c r="J20" s="382"/>
      <c r="K20" s="385"/>
      <c r="L20" s="396"/>
      <c r="M20" s="382"/>
      <c r="N20" s="382"/>
      <c r="O20" s="407"/>
      <c r="P20" s="410"/>
      <c r="Q20" s="419"/>
      <c r="R20" s="427"/>
      <c r="S20" s="439" t="e">
        <f>WEEKDAY(DATE($AC$2,$AG$2,1))</f>
        <v>#VALUE!</v>
      </c>
      <c r="T20" s="445" t="e">
        <f>WEEKDAY(DATE($AC$2,$AG$2,2))</f>
        <v>#VALUE!</v>
      </c>
      <c r="U20" s="445" t="e">
        <f>WEEKDAY(DATE($AC$2,$AG$2,3))</f>
        <v>#VALUE!</v>
      </c>
      <c r="V20" s="445" t="e">
        <f>WEEKDAY(DATE($AC$2,$AG$2,4))</f>
        <v>#VALUE!</v>
      </c>
      <c r="W20" s="445" t="e">
        <f>WEEKDAY(DATE($AC$2,$AG$2,5))</f>
        <v>#VALUE!</v>
      </c>
      <c r="X20" s="445" t="e">
        <f>WEEKDAY(DATE($AC$2,$AG$2,6))</f>
        <v>#VALUE!</v>
      </c>
      <c r="Y20" s="452" t="e">
        <f>WEEKDAY(DATE($AC$2,$AG$2,7))</f>
        <v>#VALUE!</v>
      </c>
      <c r="Z20" s="439" t="e">
        <f>WEEKDAY(DATE($AC$2,$AG$2,8))</f>
        <v>#VALUE!</v>
      </c>
      <c r="AA20" s="445" t="e">
        <f>WEEKDAY(DATE($AC$2,$AG$2,9))</f>
        <v>#VALUE!</v>
      </c>
      <c r="AB20" s="445" t="e">
        <f>WEEKDAY(DATE($AC$2,$AG$2,10))</f>
        <v>#VALUE!</v>
      </c>
      <c r="AC20" s="445" t="e">
        <f>WEEKDAY(DATE($AC$2,$AG$2,11))</f>
        <v>#VALUE!</v>
      </c>
      <c r="AD20" s="445" t="e">
        <f>WEEKDAY(DATE($AC$2,$AG$2,12))</f>
        <v>#VALUE!</v>
      </c>
      <c r="AE20" s="445" t="e">
        <f>WEEKDAY(DATE($AC$2,$AG$2,13))</f>
        <v>#VALUE!</v>
      </c>
      <c r="AF20" s="452" t="e">
        <f>WEEKDAY(DATE($AC$2,$AG$2,14))</f>
        <v>#VALUE!</v>
      </c>
      <c r="AG20" s="439" t="e">
        <f>WEEKDAY(DATE($AC$2,$AG$2,15))</f>
        <v>#VALUE!</v>
      </c>
      <c r="AH20" s="445" t="e">
        <f>WEEKDAY(DATE($AC$2,$AG$2,16))</f>
        <v>#VALUE!</v>
      </c>
      <c r="AI20" s="445" t="e">
        <f>WEEKDAY(DATE($AC$2,$AG$2,17))</f>
        <v>#VALUE!</v>
      </c>
      <c r="AJ20" s="445" t="e">
        <f>WEEKDAY(DATE($AC$2,$AG$2,18))</f>
        <v>#VALUE!</v>
      </c>
      <c r="AK20" s="445" t="e">
        <f>WEEKDAY(DATE($AC$2,$AG$2,19))</f>
        <v>#VALUE!</v>
      </c>
      <c r="AL20" s="445" t="e">
        <f>WEEKDAY(DATE($AC$2,$AG$2,20))</f>
        <v>#VALUE!</v>
      </c>
      <c r="AM20" s="452" t="e">
        <f>WEEKDAY(DATE($AC$2,$AG$2,21))</f>
        <v>#VALUE!</v>
      </c>
      <c r="AN20" s="439" t="e">
        <f>WEEKDAY(DATE($AC$2,$AG$2,22))</f>
        <v>#VALUE!</v>
      </c>
      <c r="AO20" s="445" t="e">
        <f>WEEKDAY(DATE($AC$2,$AG$2,23))</f>
        <v>#VALUE!</v>
      </c>
      <c r="AP20" s="445" t="e">
        <f>WEEKDAY(DATE($AC$2,$AG$2,24))</f>
        <v>#VALUE!</v>
      </c>
      <c r="AQ20" s="445" t="e">
        <f>WEEKDAY(DATE($AC$2,$AG$2,25))</f>
        <v>#VALUE!</v>
      </c>
      <c r="AR20" s="445" t="e">
        <f>WEEKDAY(DATE($AC$2,$AG$2,26))</f>
        <v>#VALUE!</v>
      </c>
      <c r="AS20" s="445" t="e">
        <f>WEEKDAY(DATE($AC$2,$AG$2,27))</f>
        <v>#VALUE!</v>
      </c>
      <c r="AT20" s="452" t="e">
        <f>WEEKDAY(DATE($AC$2,$AG$2,28))</f>
        <v>#VALUE!</v>
      </c>
      <c r="AU20" s="439">
        <f>IF(AU19=29,WEEKDAY(DATE($AC$2,$AG$2,29)),0)</f>
        <v>0</v>
      </c>
      <c r="AV20" s="445">
        <f>IF(AV19=30,WEEKDAY(DATE($AC$2,$AG$2,30)),0)</f>
        <v>0</v>
      </c>
      <c r="AW20" s="452">
        <f>IF(AW19=31,WEEKDAY(DATE($AC$2,$AG$2,31)),0)</f>
        <v>0</v>
      </c>
      <c r="AX20" s="476"/>
      <c r="AY20" s="487"/>
      <c r="AZ20" s="498"/>
      <c r="BA20" s="506"/>
      <c r="BB20" s="367"/>
      <c r="BC20" s="376"/>
      <c r="BD20" s="376"/>
      <c r="BE20" s="376"/>
      <c r="BF20" s="402"/>
    </row>
    <row r="21" spans="2:58" ht="22.5" customHeight="1">
      <c r="B21" s="360"/>
      <c r="C21" s="372"/>
      <c r="D21" s="383"/>
      <c r="E21" s="386"/>
      <c r="F21" s="386"/>
      <c r="G21" s="390"/>
      <c r="H21" s="397"/>
      <c r="I21" s="383"/>
      <c r="J21" s="383"/>
      <c r="K21" s="386"/>
      <c r="L21" s="397"/>
      <c r="M21" s="383"/>
      <c r="N21" s="383"/>
      <c r="O21" s="408"/>
      <c r="P21" s="411"/>
      <c r="Q21" s="420"/>
      <c r="R21" s="428"/>
      <c r="S21" s="440" t="e">
        <f t="shared" ref="S21:AT21" si="0">IF(S20=1,"日",IF(S20=2,"月",IF(S20=3,"火",IF(S20=4,"水",IF(S20=5,"木",IF(S20=6,"金","土"))))))</f>
        <v>#VALUE!</v>
      </c>
      <c r="T21" s="446" t="e">
        <f t="shared" si="0"/>
        <v>#VALUE!</v>
      </c>
      <c r="U21" s="446" t="e">
        <f t="shared" si="0"/>
        <v>#VALUE!</v>
      </c>
      <c r="V21" s="446" t="e">
        <f t="shared" si="0"/>
        <v>#VALUE!</v>
      </c>
      <c r="W21" s="446" t="e">
        <f t="shared" si="0"/>
        <v>#VALUE!</v>
      </c>
      <c r="X21" s="446" t="e">
        <f t="shared" si="0"/>
        <v>#VALUE!</v>
      </c>
      <c r="Y21" s="453" t="e">
        <f t="shared" si="0"/>
        <v>#VALUE!</v>
      </c>
      <c r="Z21" s="440" t="e">
        <f t="shared" si="0"/>
        <v>#VALUE!</v>
      </c>
      <c r="AA21" s="446" t="e">
        <f t="shared" si="0"/>
        <v>#VALUE!</v>
      </c>
      <c r="AB21" s="446" t="e">
        <f t="shared" si="0"/>
        <v>#VALUE!</v>
      </c>
      <c r="AC21" s="446" t="e">
        <f t="shared" si="0"/>
        <v>#VALUE!</v>
      </c>
      <c r="AD21" s="446" t="e">
        <f t="shared" si="0"/>
        <v>#VALUE!</v>
      </c>
      <c r="AE21" s="446" t="e">
        <f t="shared" si="0"/>
        <v>#VALUE!</v>
      </c>
      <c r="AF21" s="453" t="e">
        <f t="shared" si="0"/>
        <v>#VALUE!</v>
      </c>
      <c r="AG21" s="440" t="e">
        <f t="shared" si="0"/>
        <v>#VALUE!</v>
      </c>
      <c r="AH21" s="446" t="e">
        <f t="shared" si="0"/>
        <v>#VALUE!</v>
      </c>
      <c r="AI21" s="446" t="e">
        <f t="shared" si="0"/>
        <v>#VALUE!</v>
      </c>
      <c r="AJ21" s="446" t="e">
        <f t="shared" si="0"/>
        <v>#VALUE!</v>
      </c>
      <c r="AK21" s="446" t="e">
        <f t="shared" si="0"/>
        <v>#VALUE!</v>
      </c>
      <c r="AL21" s="446" t="e">
        <f t="shared" si="0"/>
        <v>#VALUE!</v>
      </c>
      <c r="AM21" s="453" t="e">
        <f t="shared" si="0"/>
        <v>#VALUE!</v>
      </c>
      <c r="AN21" s="440" t="e">
        <f t="shared" si="0"/>
        <v>#VALUE!</v>
      </c>
      <c r="AO21" s="446" t="e">
        <f t="shared" si="0"/>
        <v>#VALUE!</v>
      </c>
      <c r="AP21" s="446" t="e">
        <f t="shared" si="0"/>
        <v>#VALUE!</v>
      </c>
      <c r="AQ21" s="446" t="e">
        <f t="shared" si="0"/>
        <v>#VALUE!</v>
      </c>
      <c r="AR21" s="446" t="e">
        <f t="shared" si="0"/>
        <v>#VALUE!</v>
      </c>
      <c r="AS21" s="446" t="e">
        <f t="shared" si="0"/>
        <v>#VALUE!</v>
      </c>
      <c r="AT21" s="453" t="e">
        <f t="shared" si="0"/>
        <v>#VALUE!</v>
      </c>
      <c r="AU21" s="446" t="str">
        <f>IF(AU20=1,"日",IF(AU20=2,"月",IF(AU20=3,"火",IF(AU20=4,"水",IF(AU20=5,"木",IF(AU20=6,"金",IF(AU20=0,"","土")))))))</f>
        <v/>
      </c>
      <c r="AV21" s="446" t="str">
        <f>IF(AV20=1,"日",IF(AV20=2,"月",IF(AV20=3,"火",IF(AV20=4,"水",IF(AV20=5,"木",IF(AV20=6,"金",IF(AV20=0,"","土")))))))</f>
        <v/>
      </c>
      <c r="AW21" s="446" t="str">
        <f>IF(AW20=1,"日",IF(AW20=2,"月",IF(AW20=3,"火",IF(AW20=4,"水",IF(AW20=5,"木",IF(AW20=6,"金",IF(AW20=0,"","土")))))))</f>
        <v/>
      </c>
      <c r="AX21" s="477"/>
      <c r="AY21" s="488"/>
      <c r="AZ21" s="499"/>
      <c r="BA21" s="507"/>
      <c r="BB21" s="368"/>
      <c r="BC21" s="377"/>
      <c r="BD21" s="377"/>
      <c r="BE21" s="377"/>
      <c r="BF21" s="403"/>
    </row>
    <row r="22" spans="2:58" ht="20.25" customHeight="1">
      <c r="B22" s="361">
        <v>1</v>
      </c>
      <c r="C22" s="30"/>
      <c r="D22" s="50"/>
      <c r="E22" s="60"/>
      <c r="F22" s="68"/>
      <c r="G22" s="81"/>
      <c r="H22" s="93"/>
      <c r="I22" s="102"/>
      <c r="J22" s="102"/>
      <c r="K22" s="107"/>
      <c r="L22" s="117"/>
      <c r="M22" s="127"/>
      <c r="N22" s="127"/>
      <c r="O22" s="139"/>
      <c r="P22" s="412" t="s">
        <v>70</v>
      </c>
      <c r="Q22" s="421"/>
      <c r="R22" s="429"/>
      <c r="S22" s="181"/>
      <c r="T22" s="195"/>
      <c r="U22" s="195"/>
      <c r="V22" s="195"/>
      <c r="W22" s="195"/>
      <c r="X22" s="195"/>
      <c r="Y22" s="208"/>
      <c r="Z22" s="181"/>
      <c r="AA22" s="195"/>
      <c r="AB22" s="195"/>
      <c r="AC22" s="195"/>
      <c r="AD22" s="195"/>
      <c r="AE22" s="195"/>
      <c r="AF22" s="208"/>
      <c r="AG22" s="181"/>
      <c r="AH22" s="195"/>
      <c r="AI22" s="195"/>
      <c r="AJ22" s="195"/>
      <c r="AK22" s="195"/>
      <c r="AL22" s="195"/>
      <c r="AM22" s="208"/>
      <c r="AN22" s="181"/>
      <c r="AO22" s="195"/>
      <c r="AP22" s="195"/>
      <c r="AQ22" s="195"/>
      <c r="AR22" s="195"/>
      <c r="AS22" s="195"/>
      <c r="AT22" s="208"/>
      <c r="AU22" s="181"/>
      <c r="AV22" s="195"/>
      <c r="AW22" s="195"/>
      <c r="AX22" s="478"/>
      <c r="AY22" s="489"/>
      <c r="AZ22" s="500"/>
      <c r="BA22" s="508"/>
      <c r="BB22" s="300"/>
      <c r="BC22" s="315"/>
      <c r="BD22" s="315"/>
      <c r="BE22" s="315"/>
      <c r="BF22" s="329"/>
    </row>
    <row r="23" spans="2:58" ht="20.25" customHeight="1">
      <c r="B23" s="362"/>
      <c r="C23" s="31"/>
      <c r="D23" s="51"/>
      <c r="E23" s="61"/>
      <c r="F23" s="69"/>
      <c r="G23" s="82"/>
      <c r="H23" s="94"/>
      <c r="I23" s="103"/>
      <c r="J23" s="103"/>
      <c r="K23" s="108"/>
      <c r="L23" s="118"/>
      <c r="M23" s="128"/>
      <c r="N23" s="128"/>
      <c r="O23" s="140"/>
      <c r="P23" s="413" t="s">
        <v>27</v>
      </c>
      <c r="Q23" s="422"/>
      <c r="R23" s="430"/>
      <c r="S23" s="441" t="str">
        <f>IF(S22="","",VLOOKUP(S22,'シフト記号表（勤務時間帯）'!$C$6:$K$35,9,FALSE))</f>
        <v/>
      </c>
      <c r="T23" s="447" t="str">
        <f>IF(T22="","",VLOOKUP(T22,'シフト記号表（勤務時間帯）'!$C$6:$K$35,9,FALSE))</f>
        <v/>
      </c>
      <c r="U23" s="447" t="str">
        <f>IF(U22="","",VLOOKUP(U22,'シフト記号表（勤務時間帯）'!$C$6:$K$35,9,FALSE))</f>
        <v/>
      </c>
      <c r="V23" s="447" t="str">
        <f>IF(V22="","",VLOOKUP(V22,'シフト記号表（勤務時間帯）'!$C$6:$K$35,9,FALSE))</f>
        <v/>
      </c>
      <c r="W23" s="447" t="str">
        <f>IF(W22="","",VLOOKUP(W22,'シフト記号表（勤務時間帯）'!$C$6:$K$35,9,FALSE))</f>
        <v/>
      </c>
      <c r="X23" s="447" t="str">
        <f>IF(X22="","",VLOOKUP(X22,'シフト記号表（勤務時間帯）'!$C$6:$K$35,9,FALSE))</f>
        <v/>
      </c>
      <c r="Y23" s="454" t="str">
        <f>IF(Y22="","",VLOOKUP(Y22,'シフト記号表（勤務時間帯）'!$C$6:$K$35,9,FALSE))</f>
        <v/>
      </c>
      <c r="Z23" s="441" t="str">
        <f>IF(Z22="","",VLOOKUP(Z22,'シフト記号表（勤務時間帯）'!$C$6:$K$35,9,FALSE))</f>
        <v/>
      </c>
      <c r="AA23" s="447" t="str">
        <f>IF(AA22="","",VLOOKUP(AA22,'シフト記号表（勤務時間帯）'!$C$6:$K$35,9,FALSE))</f>
        <v/>
      </c>
      <c r="AB23" s="447" t="str">
        <f>IF(AB22="","",VLOOKUP(AB22,'シフト記号表（勤務時間帯）'!$C$6:$K$35,9,FALSE))</f>
        <v/>
      </c>
      <c r="AC23" s="447" t="str">
        <f>IF(AC22="","",VLOOKUP(AC22,'シフト記号表（勤務時間帯）'!$C$6:$K$35,9,FALSE))</f>
        <v/>
      </c>
      <c r="AD23" s="447" t="str">
        <f>IF(AD22="","",VLOOKUP(AD22,'シフト記号表（勤務時間帯）'!$C$6:$K$35,9,FALSE))</f>
        <v/>
      </c>
      <c r="AE23" s="447" t="str">
        <f>IF(AE22="","",VLOOKUP(AE22,'シフト記号表（勤務時間帯）'!$C$6:$K$35,9,FALSE))</f>
        <v/>
      </c>
      <c r="AF23" s="454" t="str">
        <f>IF(AF22="","",VLOOKUP(AF22,'シフト記号表（勤務時間帯）'!$C$6:$K$35,9,FALSE))</f>
        <v/>
      </c>
      <c r="AG23" s="441" t="str">
        <f>IF(AG22="","",VLOOKUP(AG22,'シフト記号表（勤務時間帯）'!$C$6:$K$35,9,FALSE))</f>
        <v/>
      </c>
      <c r="AH23" s="447" t="str">
        <f>IF(AH22="","",VLOOKUP(AH22,'シフト記号表（勤務時間帯）'!$C$6:$K$35,9,FALSE))</f>
        <v/>
      </c>
      <c r="AI23" s="447" t="str">
        <f>IF(AI22="","",VLOOKUP(AI22,'シフト記号表（勤務時間帯）'!$C$6:$K$35,9,FALSE))</f>
        <v/>
      </c>
      <c r="AJ23" s="447" t="str">
        <f>IF(AJ22="","",VLOOKUP(AJ22,'シフト記号表（勤務時間帯）'!$C$6:$K$35,9,FALSE))</f>
        <v/>
      </c>
      <c r="AK23" s="447" t="str">
        <f>IF(AK22="","",VLOOKUP(AK22,'シフト記号表（勤務時間帯）'!$C$6:$K$35,9,FALSE))</f>
        <v/>
      </c>
      <c r="AL23" s="447" t="str">
        <f>IF(AL22="","",VLOOKUP(AL22,'シフト記号表（勤務時間帯）'!$C$6:$K$35,9,FALSE))</f>
        <v/>
      </c>
      <c r="AM23" s="454" t="str">
        <f>IF(AM22="","",VLOOKUP(AM22,'シフト記号表（勤務時間帯）'!$C$6:$K$35,9,FALSE))</f>
        <v/>
      </c>
      <c r="AN23" s="441" t="str">
        <f>IF(AN22="","",VLOOKUP(AN22,'シフト記号表（勤務時間帯）'!$C$6:$K$35,9,FALSE))</f>
        <v/>
      </c>
      <c r="AO23" s="447" t="str">
        <f>IF(AO22="","",VLOOKUP(AO22,'シフト記号表（勤務時間帯）'!$C$6:$K$35,9,FALSE))</f>
        <v/>
      </c>
      <c r="AP23" s="447" t="str">
        <f>IF(AP22="","",VLOOKUP(AP22,'シフト記号表（勤務時間帯）'!$C$6:$K$35,9,FALSE))</f>
        <v/>
      </c>
      <c r="AQ23" s="447" t="str">
        <f>IF(AQ22="","",VLOOKUP(AQ22,'シフト記号表（勤務時間帯）'!$C$6:$K$35,9,FALSE))</f>
        <v/>
      </c>
      <c r="AR23" s="447" t="str">
        <f>IF(AR22="","",VLOOKUP(AR22,'シフト記号表（勤務時間帯）'!$C$6:$K$35,9,FALSE))</f>
        <v/>
      </c>
      <c r="AS23" s="447" t="str">
        <f>IF(AS22="","",VLOOKUP(AS22,'シフト記号表（勤務時間帯）'!$C$6:$K$35,9,FALSE))</f>
        <v/>
      </c>
      <c r="AT23" s="454" t="str">
        <f>IF(AT22="","",VLOOKUP(AT22,'シフト記号表（勤務時間帯）'!$C$6:$K$35,9,FALSE))</f>
        <v/>
      </c>
      <c r="AU23" s="441" t="str">
        <f>IF(AU22="","",VLOOKUP(AU22,'シフト記号表（勤務時間帯）'!$C$6:$K$35,9,FALSE))</f>
        <v/>
      </c>
      <c r="AV23" s="447" t="str">
        <f>IF(AV22="","",VLOOKUP(AV22,'シフト記号表（勤務時間帯）'!$C$6:$K$35,9,FALSE))</f>
        <v/>
      </c>
      <c r="AW23" s="447" t="str">
        <f>IF(AW22="","",VLOOKUP(AW22,'シフト記号表（勤務時間帯）'!$C$6:$K$35,9,FALSE))</f>
        <v/>
      </c>
      <c r="AX23" s="479">
        <f>IF($BB$3="４週",SUM(S23:AT23),IF($BB$3="暦月",SUM(S23:AW23),""))</f>
        <v>0</v>
      </c>
      <c r="AY23" s="490"/>
      <c r="AZ23" s="501">
        <f>IF($BB$3="４週",AX23/4,IF($BB$3="暦月",'地密通所（1枚版）'!AX23/('地密通所（1枚版）'!$BB$8/7),""))</f>
        <v>0</v>
      </c>
      <c r="BA23" s="509"/>
      <c r="BB23" s="301"/>
      <c r="BC23" s="316"/>
      <c r="BD23" s="316"/>
      <c r="BE23" s="316"/>
      <c r="BF23" s="330"/>
    </row>
    <row r="24" spans="2:58" ht="20.25" customHeight="1">
      <c r="B24" s="362"/>
      <c r="C24" s="32"/>
      <c r="D24" s="52"/>
      <c r="E24" s="62"/>
      <c r="F24" s="70">
        <f>C22</f>
        <v>0</v>
      </c>
      <c r="G24" s="82"/>
      <c r="H24" s="94"/>
      <c r="I24" s="103"/>
      <c r="J24" s="103"/>
      <c r="K24" s="108"/>
      <c r="L24" s="118"/>
      <c r="M24" s="128"/>
      <c r="N24" s="128"/>
      <c r="O24" s="140"/>
      <c r="P24" s="414" t="s">
        <v>73</v>
      </c>
      <c r="Q24" s="423"/>
      <c r="R24" s="431"/>
      <c r="S24" s="442" t="str">
        <f>IF(S22="","",VLOOKUP(S22,'シフト記号表（勤務時間帯）'!$C$6:$U$35,19,FALSE))</f>
        <v/>
      </c>
      <c r="T24" s="448" t="str">
        <f>IF(T22="","",VLOOKUP(T22,'シフト記号表（勤務時間帯）'!$C$6:$U$35,19,FALSE))</f>
        <v/>
      </c>
      <c r="U24" s="448" t="str">
        <f>IF(U22="","",VLOOKUP(U22,'シフト記号表（勤務時間帯）'!$C$6:$U$35,19,FALSE))</f>
        <v/>
      </c>
      <c r="V24" s="448" t="str">
        <f>IF(V22="","",VLOOKUP(V22,'シフト記号表（勤務時間帯）'!$C$6:$U$35,19,FALSE))</f>
        <v/>
      </c>
      <c r="W24" s="448" t="str">
        <f>IF(W22="","",VLOOKUP(W22,'シフト記号表（勤務時間帯）'!$C$6:$U$35,19,FALSE))</f>
        <v/>
      </c>
      <c r="X24" s="448" t="str">
        <f>IF(X22="","",VLOOKUP(X22,'シフト記号表（勤務時間帯）'!$C$6:$U$35,19,FALSE))</f>
        <v/>
      </c>
      <c r="Y24" s="455" t="str">
        <f>IF(Y22="","",VLOOKUP(Y22,'シフト記号表（勤務時間帯）'!$C$6:$U$35,19,FALSE))</f>
        <v/>
      </c>
      <c r="Z24" s="442" t="str">
        <f>IF(Z22="","",VLOOKUP(Z22,'シフト記号表（勤務時間帯）'!$C$6:$U$35,19,FALSE))</f>
        <v/>
      </c>
      <c r="AA24" s="448" t="str">
        <f>IF(AA22="","",VLOOKUP(AA22,'シフト記号表（勤務時間帯）'!$C$6:$U$35,19,FALSE))</f>
        <v/>
      </c>
      <c r="AB24" s="448" t="str">
        <f>IF(AB22="","",VLOOKUP(AB22,'シフト記号表（勤務時間帯）'!$C$6:$U$35,19,FALSE))</f>
        <v/>
      </c>
      <c r="AC24" s="448" t="str">
        <f>IF(AC22="","",VLOOKUP(AC22,'シフト記号表（勤務時間帯）'!$C$6:$U$35,19,FALSE))</f>
        <v/>
      </c>
      <c r="AD24" s="448" t="str">
        <f>IF(AD22="","",VLOOKUP(AD22,'シフト記号表（勤務時間帯）'!$C$6:$U$35,19,FALSE))</f>
        <v/>
      </c>
      <c r="AE24" s="448" t="str">
        <f>IF(AE22="","",VLOOKUP(AE22,'シフト記号表（勤務時間帯）'!$C$6:$U$35,19,FALSE))</f>
        <v/>
      </c>
      <c r="AF24" s="455" t="str">
        <f>IF(AF22="","",VLOOKUP(AF22,'シフト記号表（勤務時間帯）'!$C$6:$U$35,19,FALSE))</f>
        <v/>
      </c>
      <c r="AG24" s="442" t="str">
        <f>IF(AG22="","",VLOOKUP(AG22,'シフト記号表（勤務時間帯）'!$C$6:$U$35,19,FALSE))</f>
        <v/>
      </c>
      <c r="AH24" s="448" t="str">
        <f>IF(AH22="","",VLOOKUP(AH22,'シフト記号表（勤務時間帯）'!$C$6:$U$35,19,FALSE))</f>
        <v/>
      </c>
      <c r="AI24" s="448" t="str">
        <f>IF(AI22="","",VLOOKUP(AI22,'シフト記号表（勤務時間帯）'!$C$6:$U$35,19,FALSE))</f>
        <v/>
      </c>
      <c r="AJ24" s="448" t="str">
        <f>IF(AJ22="","",VLOOKUP(AJ22,'シフト記号表（勤務時間帯）'!$C$6:$U$35,19,FALSE))</f>
        <v/>
      </c>
      <c r="AK24" s="448" t="str">
        <f>IF(AK22="","",VLOOKUP(AK22,'シフト記号表（勤務時間帯）'!$C$6:$U$35,19,FALSE))</f>
        <v/>
      </c>
      <c r="AL24" s="448" t="str">
        <f>IF(AL22="","",VLOOKUP(AL22,'シフト記号表（勤務時間帯）'!$C$6:$U$35,19,FALSE))</f>
        <v/>
      </c>
      <c r="AM24" s="455" t="str">
        <f>IF(AM22="","",VLOOKUP(AM22,'シフト記号表（勤務時間帯）'!$C$6:$U$35,19,FALSE))</f>
        <v/>
      </c>
      <c r="AN24" s="442" t="str">
        <f>IF(AN22="","",VLOOKUP(AN22,'シフト記号表（勤務時間帯）'!$C$6:$U$35,19,FALSE))</f>
        <v/>
      </c>
      <c r="AO24" s="448" t="str">
        <f>IF(AO22="","",VLOOKUP(AO22,'シフト記号表（勤務時間帯）'!$C$6:$U$35,19,FALSE))</f>
        <v/>
      </c>
      <c r="AP24" s="448" t="str">
        <f>IF(AP22="","",VLOOKUP(AP22,'シフト記号表（勤務時間帯）'!$C$6:$U$35,19,FALSE))</f>
        <v/>
      </c>
      <c r="AQ24" s="448" t="str">
        <f>IF(AQ22="","",VLOOKUP(AQ22,'シフト記号表（勤務時間帯）'!$C$6:$U$35,19,FALSE))</f>
        <v/>
      </c>
      <c r="AR24" s="448" t="str">
        <f>IF(AR22="","",VLOOKUP(AR22,'シフト記号表（勤務時間帯）'!$C$6:$U$35,19,FALSE))</f>
        <v/>
      </c>
      <c r="AS24" s="448" t="str">
        <f>IF(AS22="","",VLOOKUP(AS22,'シフト記号表（勤務時間帯）'!$C$6:$U$35,19,FALSE))</f>
        <v/>
      </c>
      <c r="AT24" s="455" t="str">
        <f>IF(AT22="","",VLOOKUP(AT22,'シフト記号表（勤務時間帯）'!$C$6:$U$35,19,FALSE))</f>
        <v/>
      </c>
      <c r="AU24" s="442" t="str">
        <f>IF(AU22="","",VLOOKUP(AU22,'シフト記号表（勤務時間帯）'!$C$6:$U$35,19,FALSE))</f>
        <v/>
      </c>
      <c r="AV24" s="448" t="str">
        <f>IF(AV22="","",VLOOKUP(AV22,'シフト記号表（勤務時間帯）'!$C$6:$U$35,19,FALSE))</f>
        <v/>
      </c>
      <c r="AW24" s="448" t="str">
        <f>IF(AW22="","",VLOOKUP(AW22,'シフト記号表（勤務時間帯）'!$C$6:$U$35,19,FALSE))</f>
        <v/>
      </c>
      <c r="AX24" s="480">
        <f>IF($BB$3="４週",SUM(S24:AT24),IF($BB$3="暦月",SUM(S24:AW24),""))</f>
        <v>0</v>
      </c>
      <c r="AY24" s="491"/>
      <c r="AZ24" s="502">
        <f>IF($BB$3="４週",AX24/4,IF($BB$3="暦月",'地密通所（1枚版）'!AX24/('地密通所（1枚版）'!$BB$8/7),""))</f>
        <v>0</v>
      </c>
      <c r="BA24" s="510"/>
      <c r="BB24" s="302"/>
      <c r="BC24" s="317"/>
      <c r="BD24" s="317"/>
      <c r="BE24" s="317"/>
      <c r="BF24" s="331"/>
    </row>
    <row r="25" spans="2:58" ht="20.25" customHeight="1">
      <c r="B25" s="362">
        <f>B22+1</f>
        <v>2</v>
      </c>
      <c r="C25" s="33"/>
      <c r="D25" s="53"/>
      <c r="E25" s="63"/>
      <c r="F25" s="71"/>
      <c r="G25" s="71"/>
      <c r="H25" s="95"/>
      <c r="I25" s="103"/>
      <c r="J25" s="103"/>
      <c r="K25" s="108"/>
      <c r="L25" s="119"/>
      <c r="M25" s="129"/>
      <c r="N25" s="129"/>
      <c r="O25" s="141"/>
      <c r="P25" s="415" t="s">
        <v>70</v>
      </c>
      <c r="Q25" s="424"/>
      <c r="R25" s="432"/>
      <c r="S25" s="181"/>
      <c r="T25" s="195"/>
      <c r="U25" s="195"/>
      <c r="V25" s="195"/>
      <c r="W25" s="195"/>
      <c r="X25" s="195"/>
      <c r="Y25" s="208"/>
      <c r="Z25" s="181"/>
      <c r="AA25" s="195"/>
      <c r="AB25" s="195"/>
      <c r="AC25" s="195"/>
      <c r="AD25" s="195"/>
      <c r="AE25" s="195"/>
      <c r="AF25" s="208"/>
      <c r="AG25" s="181"/>
      <c r="AH25" s="195"/>
      <c r="AI25" s="195"/>
      <c r="AJ25" s="195"/>
      <c r="AK25" s="195"/>
      <c r="AL25" s="195"/>
      <c r="AM25" s="208"/>
      <c r="AN25" s="181"/>
      <c r="AO25" s="195"/>
      <c r="AP25" s="195"/>
      <c r="AQ25" s="195"/>
      <c r="AR25" s="195"/>
      <c r="AS25" s="195"/>
      <c r="AT25" s="208"/>
      <c r="AU25" s="181"/>
      <c r="AV25" s="195"/>
      <c r="AW25" s="195"/>
      <c r="AX25" s="481"/>
      <c r="AY25" s="492"/>
      <c r="AZ25" s="503"/>
      <c r="BA25" s="511"/>
      <c r="BB25" s="303"/>
      <c r="BC25" s="318"/>
      <c r="BD25" s="318"/>
      <c r="BE25" s="318"/>
      <c r="BF25" s="332"/>
    </row>
    <row r="26" spans="2:58" ht="20.25" customHeight="1">
      <c r="B26" s="362"/>
      <c r="C26" s="31"/>
      <c r="D26" s="51"/>
      <c r="E26" s="61"/>
      <c r="F26" s="69"/>
      <c r="G26" s="82"/>
      <c r="H26" s="94"/>
      <c r="I26" s="103"/>
      <c r="J26" s="103"/>
      <c r="K26" s="108"/>
      <c r="L26" s="118"/>
      <c r="M26" s="128"/>
      <c r="N26" s="128"/>
      <c r="O26" s="140"/>
      <c r="P26" s="413" t="s">
        <v>27</v>
      </c>
      <c r="Q26" s="422"/>
      <c r="R26" s="430"/>
      <c r="S26" s="441" t="str">
        <f>IF(S25="","",VLOOKUP(S25,'シフト記号表（勤務時間帯）'!$C$6:$K$35,9,FALSE))</f>
        <v/>
      </c>
      <c r="T26" s="447" t="str">
        <f>IF(T25="","",VLOOKUP(T25,'シフト記号表（勤務時間帯）'!$C$6:$K$35,9,FALSE))</f>
        <v/>
      </c>
      <c r="U26" s="447" t="str">
        <f>IF(U25="","",VLOOKUP(U25,'シフト記号表（勤務時間帯）'!$C$6:$K$35,9,FALSE))</f>
        <v/>
      </c>
      <c r="V26" s="447" t="str">
        <f>IF(V25="","",VLOOKUP(V25,'シフト記号表（勤務時間帯）'!$C$6:$K$35,9,FALSE))</f>
        <v/>
      </c>
      <c r="W26" s="447" t="str">
        <f>IF(W25="","",VLOOKUP(W25,'シフト記号表（勤務時間帯）'!$C$6:$K$35,9,FALSE))</f>
        <v/>
      </c>
      <c r="X26" s="447" t="str">
        <f>IF(X25="","",VLOOKUP(X25,'シフト記号表（勤務時間帯）'!$C$6:$K$35,9,FALSE))</f>
        <v/>
      </c>
      <c r="Y26" s="454" t="str">
        <f>IF(Y25="","",VLOOKUP(Y25,'シフト記号表（勤務時間帯）'!$C$6:$K$35,9,FALSE))</f>
        <v/>
      </c>
      <c r="Z26" s="441" t="str">
        <f>IF(Z25="","",VLOOKUP(Z25,'シフト記号表（勤務時間帯）'!$C$6:$K$35,9,FALSE))</f>
        <v/>
      </c>
      <c r="AA26" s="447" t="str">
        <f>IF(AA25="","",VLOOKUP(AA25,'シフト記号表（勤務時間帯）'!$C$6:$K$35,9,FALSE))</f>
        <v/>
      </c>
      <c r="AB26" s="447" t="str">
        <f>IF(AB25="","",VLOOKUP(AB25,'シフト記号表（勤務時間帯）'!$C$6:$K$35,9,FALSE))</f>
        <v/>
      </c>
      <c r="AC26" s="447" t="str">
        <f>IF(AC25="","",VLOOKUP(AC25,'シフト記号表（勤務時間帯）'!$C$6:$K$35,9,FALSE))</f>
        <v/>
      </c>
      <c r="AD26" s="447" t="str">
        <f>IF(AD25="","",VLOOKUP(AD25,'シフト記号表（勤務時間帯）'!$C$6:$K$35,9,FALSE))</f>
        <v/>
      </c>
      <c r="AE26" s="447" t="str">
        <f>IF(AE25="","",VLOOKUP(AE25,'シフト記号表（勤務時間帯）'!$C$6:$K$35,9,FALSE))</f>
        <v/>
      </c>
      <c r="AF26" s="454" t="str">
        <f>IF(AF25="","",VLOOKUP(AF25,'シフト記号表（勤務時間帯）'!$C$6:$K$35,9,FALSE))</f>
        <v/>
      </c>
      <c r="AG26" s="441" t="str">
        <f>IF(AG25="","",VLOOKUP(AG25,'シフト記号表（勤務時間帯）'!$C$6:$K$35,9,FALSE))</f>
        <v/>
      </c>
      <c r="AH26" s="447" t="str">
        <f>IF(AH25="","",VLOOKUP(AH25,'シフト記号表（勤務時間帯）'!$C$6:$K$35,9,FALSE))</f>
        <v/>
      </c>
      <c r="AI26" s="447" t="str">
        <f>IF(AI25="","",VLOOKUP(AI25,'シフト記号表（勤務時間帯）'!$C$6:$K$35,9,FALSE))</f>
        <v/>
      </c>
      <c r="AJ26" s="447" t="str">
        <f>IF(AJ25="","",VLOOKUP(AJ25,'シフト記号表（勤務時間帯）'!$C$6:$K$35,9,FALSE))</f>
        <v/>
      </c>
      <c r="AK26" s="447" t="str">
        <f>IF(AK25="","",VLOOKUP(AK25,'シフト記号表（勤務時間帯）'!$C$6:$K$35,9,FALSE))</f>
        <v/>
      </c>
      <c r="AL26" s="447" t="str">
        <f>IF(AL25="","",VLOOKUP(AL25,'シフト記号表（勤務時間帯）'!$C$6:$K$35,9,FALSE))</f>
        <v/>
      </c>
      <c r="AM26" s="454" t="str">
        <f>IF(AM25="","",VLOOKUP(AM25,'シフト記号表（勤務時間帯）'!$C$6:$K$35,9,FALSE))</f>
        <v/>
      </c>
      <c r="AN26" s="441" t="str">
        <f>IF(AN25="","",VLOOKUP(AN25,'シフト記号表（勤務時間帯）'!$C$6:$K$35,9,FALSE))</f>
        <v/>
      </c>
      <c r="AO26" s="447" t="str">
        <f>IF(AO25="","",VLOOKUP(AO25,'シフト記号表（勤務時間帯）'!$C$6:$K$35,9,FALSE))</f>
        <v/>
      </c>
      <c r="AP26" s="447" t="str">
        <f>IF(AP25="","",VLOOKUP(AP25,'シフト記号表（勤務時間帯）'!$C$6:$K$35,9,FALSE))</f>
        <v/>
      </c>
      <c r="AQ26" s="447" t="str">
        <f>IF(AQ25="","",VLOOKUP(AQ25,'シフト記号表（勤務時間帯）'!$C$6:$K$35,9,FALSE))</f>
        <v/>
      </c>
      <c r="AR26" s="447" t="str">
        <f>IF(AR25="","",VLOOKUP(AR25,'シフト記号表（勤務時間帯）'!$C$6:$K$35,9,FALSE))</f>
        <v/>
      </c>
      <c r="AS26" s="447" t="str">
        <f>IF(AS25="","",VLOOKUP(AS25,'シフト記号表（勤務時間帯）'!$C$6:$K$35,9,FALSE))</f>
        <v/>
      </c>
      <c r="AT26" s="454" t="str">
        <f>IF(AT25="","",VLOOKUP(AT25,'シフト記号表（勤務時間帯）'!$C$6:$K$35,9,FALSE))</f>
        <v/>
      </c>
      <c r="AU26" s="441" t="str">
        <f>IF(AU25="","",VLOOKUP(AU25,'シフト記号表（勤務時間帯）'!$C$6:$K$35,9,FALSE))</f>
        <v/>
      </c>
      <c r="AV26" s="447" t="str">
        <f>IF(AV25="","",VLOOKUP(AV25,'シフト記号表（勤務時間帯）'!$C$6:$K$35,9,FALSE))</f>
        <v/>
      </c>
      <c r="AW26" s="447" t="str">
        <f>IF(AW25="","",VLOOKUP(AW25,'シフト記号表（勤務時間帯）'!$C$6:$K$35,9,FALSE))</f>
        <v/>
      </c>
      <c r="AX26" s="479">
        <f>IF($BB$3="４週",SUM(S26:AT26),IF($BB$3="暦月",SUM(S26:AW26),""))</f>
        <v>0</v>
      </c>
      <c r="AY26" s="490"/>
      <c r="AZ26" s="501">
        <f>IF($BB$3="４週",AX26/4,IF($BB$3="暦月",'地密通所（1枚版）'!AX26/('地密通所（1枚版）'!$BB$8/7),""))</f>
        <v>0</v>
      </c>
      <c r="BA26" s="509"/>
      <c r="BB26" s="301"/>
      <c r="BC26" s="316"/>
      <c r="BD26" s="316"/>
      <c r="BE26" s="316"/>
      <c r="BF26" s="330"/>
    </row>
    <row r="27" spans="2:58" ht="20.25" customHeight="1">
      <c r="B27" s="362"/>
      <c r="C27" s="32"/>
      <c r="D27" s="52"/>
      <c r="E27" s="62"/>
      <c r="F27" s="69">
        <f>C25</f>
        <v>0</v>
      </c>
      <c r="G27" s="83"/>
      <c r="H27" s="94"/>
      <c r="I27" s="103"/>
      <c r="J27" s="103"/>
      <c r="K27" s="108"/>
      <c r="L27" s="120"/>
      <c r="M27" s="130"/>
      <c r="N27" s="130"/>
      <c r="O27" s="142"/>
      <c r="P27" s="414" t="s">
        <v>73</v>
      </c>
      <c r="Q27" s="423"/>
      <c r="R27" s="431"/>
      <c r="S27" s="442" t="str">
        <f>IF(S25="","",VLOOKUP(S25,'シフト記号表（勤務時間帯）'!$C$6:$U$35,19,FALSE))</f>
        <v/>
      </c>
      <c r="T27" s="448" t="str">
        <f>IF(T25="","",VLOOKUP(T25,'シフト記号表（勤務時間帯）'!$C$6:$U$35,19,FALSE))</f>
        <v/>
      </c>
      <c r="U27" s="448" t="str">
        <f>IF(U25="","",VLOOKUP(U25,'シフト記号表（勤務時間帯）'!$C$6:$U$35,19,FALSE))</f>
        <v/>
      </c>
      <c r="V27" s="448" t="str">
        <f>IF(V25="","",VLOOKUP(V25,'シフト記号表（勤務時間帯）'!$C$6:$U$35,19,FALSE))</f>
        <v/>
      </c>
      <c r="W27" s="448" t="str">
        <f>IF(W25="","",VLOOKUP(W25,'シフト記号表（勤務時間帯）'!$C$6:$U$35,19,FALSE))</f>
        <v/>
      </c>
      <c r="X27" s="448" t="str">
        <f>IF(X25="","",VLOOKUP(X25,'シフト記号表（勤務時間帯）'!$C$6:$U$35,19,FALSE))</f>
        <v/>
      </c>
      <c r="Y27" s="455" t="str">
        <f>IF(Y25="","",VLOOKUP(Y25,'シフト記号表（勤務時間帯）'!$C$6:$U$35,19,FALSE))</f>
        <v/>
      </c>
      <c r="Z27" s="442" t="str">
        <f>IF(Z25="","",VLOOKUP(Z25,'シフト記号表（勤務時間帯）'!$C$6:$U$35,19,FALSE))</f>
        <v/>
      </c>
      <c r="AA27" s="448" t="str">
        <f>IF(AA25="","",VLOOKUP(AA25,'シフト記号表（勤務時間帯）'!$C$6:$U$35,19,FALSE))</f>
        <v/>
      </c>
      <c r="AB27" s="448" t="str">
        <f>IF(AB25="","",VLOOKUP(AB25,'シフト記号表（勤務時間帯）'!$C$6:$U$35,19,FALSE))</f>
        <v/>
      </c>
      <c r="AC27" s="448" t="str">
        <f>IF(AC25="","",VLOOKUP(AC25,'シフト記号表（勤務時間帯）'!$C$6:$U$35,19,FALSE))</f>
        <v/>
      </c>
      <c r="AD27" s="448" t="str">
        <f>IF(AD25="","",VLOOKUP(AD25,'シフト記号表（勤務時間帯）'!$C$6:$U$35,19,FALSE))</f>
        <v/>
      </c>
      <c r="AE27" s="448" t="str">
        <f>IF(AE25="","",VLOOKUP(AE25,'シフト記号表（勤務時間帯）'!$C$6:$U$35,19,FALSE))</f>
        <v/>
      </c>
      <c r="AF27" s="455" t="str">
        <f>IF(AF25="","",VLOOKUP(AF25,'シフト記号表（勤務時間帯）'!$C$6:$U$35,19,FALSE))</f>
        <v/>
      </c>
      <c r="AG27" s="442" t="str">
        <f>IF(AG25="","",VLOOKUP(AG25,'シフト記号表（勤務時間帯）'!$C$6:$U$35,19,FALSE))</f>
        <v/>
      </c>
      <c r="AH27" s="448" t="str">
        <f>IF(AH25="","",VLOOKUP(AH25,'シフト記号表（勤務時間帯）'!$C$6:$U$35,19,FALSE))</f>
        <v/>
      </c>
      <c r="AI27" s="448" t="str">
        <f>IF(AI25="","",VLOOKUP(AI25,'シフト記号表（勤務時間帯）'!$C$6:$U$35,19,FALSE))</f>
        <v/>
      </c>
      <c r="AJ27" s="448" t="str">
        <f>IF(AJ25="","",VLOOKUP(AJ25,'シフト記号表（勤務時間帯）'!$C$6:$U$35,19,FALSE))</f>
        <v/>
      </c>
      <c r="AK27" s="448" t="str">
        <f>IF(AK25="","",VLOOKUP(AK25,'シフト記号表（勤務時間帯）'!$C$6:$U$35,19,FALSE))</f>
        <v/>
      </c>
      <c r="AL27" s="448" t="str">
        <f>IF(AL25="","",VLOOKUP(AL25,'シフト記号表（勤務時間帯）'!$C$6:$U$35,19,FALSE))</f>
        <v/>
      </c>
      <c r="AM27" s="455" t="str">
        <f>IF(AM25="","",VLOOKUP(AM25,'シフト記号表（勤務時間帯）'!$C$6:$U$35,19,FALSE))</f>
        <v/>
      </c>
      <c r="AN27" s="442" t="str">
        <f>IF(AN25="","",VLOOKUP(AN25,'シフト記号表（勤務時間帯）'!$C$6:$U$35,19,FALSE))</f>
        <v/>
      </c>
      <c r="AO27" s="448" t="str">
        <f>IF(AO25="","",VLOOKUP(AO25,'シフト記号表（勤務時間帯）'!$C$6:$U$35,19,FALSE))</f>
        <v/>
      </c>
      <c r="AP27" s="448" t="str">
        <f>IF(AP25="","",VLOOKUP(AP25,'シフト記号表（勤務時間帯）'!$C$6:$U$35,19,FALSE))</f>
        <v/>
      </c>
      <c r="AQ27" s="448" t="str">
        <f>IF(AQ25="","",VLOOKUP(AQ25,'シフト記号表（勤務時間帯）'!$C$6:$U$35,19,FALSE))</f>
        <v/>
      </c>
      <c r="AR27" s="448" t="str">
        <f>IF(AR25="","",VLOOKUP(AR25,'シフト記号表（勤務時間帯）'!$C$6:$U$35,19,FALSE))</f>
        <v/>
      </c>
      <c r="AS27" s="448" t="str">
        <f>IF(AS25="","",VLOOKUP(AS25,'シフト記号表（勤務時間帯）'!$C$6:$U$35,19,FALSE))</f>
        <v/>
      </c>
      <c r="AT27" s="455" t="str">
        <f>IF(AT25="","",VLOOKUP(AT25,'シフト記号表（勤務時間帯）'!$C$6:$U$35,19,FALSE))</f>
        <v/>
      </c>
      <c r="AU27" s="442" t="str">
        <f>IF(AU25="","",VLOOKUP(AU25,'シフト記号表（勤務時間帯）'!$C$6:$U$35,19,FALSE))</f>
        <v/>
      </c>
      <c r="AV27" s="448" t="str">
        <f>IF(AV25="","",VLOOKUP(AV25,'シフト記号表（勤務時間帯）'!$C$6:$U$35,19,FALSE))</f>
        <v/>
      </c>
      <c r="AW27" s="448" t="str">
        <f>IF(AW25="","",VLOOKUP(AW25,'シフト記号表（勤務時間帯）'!$C$6:$U$35,19,FALSE))</f>
        <v/>
      </c>
      <c r="AX27" s="480">
        <f>IF($BB$3="４週",SUM(S27:AT27),IF($BB$3="暦月",SUM(S27:AW27),""))</f>
        <v>0</v>
      </c>
      <c r="AY27" s="491"/>
      <c r="AZ27" s="502">
        <f>IF($BB$3="４週",AX27/4,IF($BB$3="暦月",'地密通所（1枚版）'!AX27/('地密通所（1枚版）'!$BB$8/7),""))</f>
        <v>0</v>
      </c>
      <c r="BA27" s="510"/>
      <c r="BB27" s="302"/>
      <c r="BC27" s="317"/>
      <c r="BD27" s="317"/>
      <c r="BE27" s="317"/>
      <c r="BF27" s="331"/>
    </row>
    <row r="28" spans="2:58" ht="20.25" customHeight="1">
      <c r="B28" s="362">
        <f>B25+1</f>
        <v>3</v>
      </c>
      <c r="C28" s="34"/>
      <c r="D28" s="54"/>
      <c r="E28" s="64"/>
      <c r="F28" s="71"/>
      <c r="G28" s="71"/>
      <c r="H28" s="95"/>
      <c r="I28" s="103"/>
      <c r="J28" s="103"/>
      <c r="K28" s="108"/>
      <c r="L28" s="119"/>
      <c r="M28" s="129"/>
      <c r="N28" s="129"/>
      <c r="O28" s="141"/>
      <c r="P28" s="415" t="s">
        <v>70</v>
      </c>
      <c r="Q28" s="424"/>
      <c r="R28" s="432"/>
      <c r="S28" s="181"/>
      <c r="T28" s="195"/>
      <c r="U28" s="195"/>
      <c r="V28" s="195"/>
      <c r="W28" s="195"/>
      <c r="X28" s="195"/>
      <c r="Y28" s="208"/>
      <c r="Z28" s="181"/>
      <c r="AA28" s="195"/>
      <c r="AB28" s="195"/>
      <c r="AC28" s="195"/>
      <c r="AD28" s="195"/>
      <c r="AE28" s="195"/>
      <c r="AF28" s="208"/>
      <c r="AG28" s="181"/>
      <c r="AH28" s="195"/>
      <c r="AI28" s="195"/>
      <c r="AJ28" s="195"/>
      <c r="AK28" s="195"/>
      <c r="AL28" s="195"/>
      <c r="AM28" s="208"/>
      <c r="AN28" s="181"/>
      <c r="AO28" s="195"/>
      <c r="AP28" s="195"/>
      <c r="AQ28" s="195"/>
      <c r="AR28" s="195"/>
      <c r="AS28" s="195"/>
      <c r="AT28" s="208"/>
      <c r="AU28" s="181"/>
      <c r="AV28" s="195"/>
      <c r="AW28" s="195"/>
      <c r="AX28" s="481"/>
      <c r="AY28" s="492"/>
      <c r="AZ28" s="503"/>
      <c r="BA28" s="511"/>
      <c r="BB28" s="303"/>
      <c r="BC28" s="318"/>
      <c r="BD28" s="318"/>
      <c r="BE28" s="318"/>
      <c r="BF28" s="332"/>
    </row>
    <row r="29" spans="2:58" ht="20.25" customHeight="1">
      <c r="B29" s="362"/>
      <c r="C29" s="35"/>
      <c r="D29" s="55"/>
      <c r="E29" s="65"/>
      <c r="F29" s="69"/>
      <c r="G29" s="82"/>
      <c r="H29" s="94"/>
      <c r="I29" s="103"/>
      <c r="J29" s="103"/>
      <c r="K29" s="108"/>
      <c r="L29" s="118"/>
      <c r="M29" s="128"/>
      <c r="N29" s="128"/>
      <c r="O29" s="140"/>
      <c r="P29" s="413" t="s">
        <v>27</v>
      </c>
      <c r="Q29" s="422"/>
      <c r="R29" s="430"/>
      <c r="S29" s="441" t="str">
        <f>IF(S28="","",VLOOKUP(S28,'シフト記号表（勤務時間帯）'!$C$6:$K$35,9,FALSE))</f>
        <v/>
      </c>
      <c r="T29" s="447" t="str">
        <f>IF(T28="","",VLOOKUP(T28,'シフト記号表（勤務時間帯）'!$C$6:$K$35,9,FALSE))</f>
        <v/>
      </c>
      <c r="U29" s="447" t="str">
        <f>IF(U28="","",VLOOKUP(U28,'シフト記号表（勤務時間帯）'!$C$6:$K$35,9,FALSE))</f>
        <v/>
      </c>
      <c r="V29" s="447" t="str">
        <f>IF(V28="","",VLOOKUP(V28,'シフト記号表（勤務時間帯）'!$C$6:$K$35,9,FALSE))</f>
        <v/>
      </c>
      <c r="W29" s="447" t="str">
        <f>IF(W28="","",VLOOKUP(W28,'シフト記号表（勤務時間帯）'!$C$6:$K$35,9,FALSE))</f>
        <v/>
      </c>
      <c r="X29" s="447" t="str">
        <f>IF(X28="","",VLOOKUP(X28,'シフト記号表（勤務時間帯）'!$C$6:$K$35,9,FALSE))</f>
        <v/>
      </c>
      <c r="Y29" s="454" t="str">
        <f>IF(Y28="","",VLOOKUP(Y28,'シフト記号表（勤務時間帯）'!$C$6:$K$35,9,FALSE))</f>
        <v/>
      </c>
      <c r="Z29" s="441" t="str">
        <f>IF(Z28="","",VLOOKUP(Z28,'シフト記号表（勤務時間帯）'!$C$6:$K$35,9,FALSE))</f>
        <v/>
      </c>
      <c r="AA29" s="447" t="str">
        <f>IF(AA28="","",VLOOKUP(AA28,'シフト記号表（勤務時間帯）'!$C$6:$K$35,9,FALSE))</f>
        <v/>
      </c>
      <c r="AB29" s="447" t="str">
        <f>IF(AB28="","",VLOOKUP(AB28,'シフト記号表（勤務時間帯）'!$C$6:$K$35,9,FALSE))</f>
        <v/>
      </c>
      <c r="AC29" s="447" t="str">
        <f>IF(AC28="","",VLOOKUP(AC28,'シフト記号表（勤務時間帯）'!$C$6:$K$35,9,FALSE))</f>
        <v/>
      </c>
      <c r="AD29" s="447" t="str">
        <f>IF(AD28="","",VLOOKUP(AD28,'シフト記号表（勤務時間帯）'!$C$6:$K$35,9,FALSE))</f>
        <v/>
      </c>
      <c r="AE29" s="447" t="str">
        <f>IF(AE28="","",VLOOKUP(AE28,'シフト記号表（勤務時間帯）'!$C$6:$K$35,9,FALSE))</f>
        <v/>
      </c>
      <c r="AF29" s="454" t="str">
        <f>IF(AF28="","",VLOOKUP(AF28,'シフト記号表（勤務時間帯）'!$C$6:$K$35,9,FALSE))</f>
        <v/>
      </c>
      <c r="AG29" s="441" t="str">
        <f>IF(AG28="","",VLOOKUP(AG28,'シフト記号表（勤務時間帯）'!$C$6:$K$35,9,FALSE))</f>
        <v/>
      </c>
      <c r="AH29" s="447" t="str">
        <f>IF(AH28="","",VLOOKUP(AH28,'シフト記号表（勤務時間帯）'!$C$6:$K$35,9,FALSE))</f>
        <v/>
      </c>
      <c r="AI29" s="447" t="str">
        <f>IF(AI28="","",VLOOKUP(AI28,'シフト記号表（勤務時間帯）'!$C$6:$K$35,9,FALSE))</f>
        <v/>
      </c>
      <c r="AJ29" s="447" t="str">
        <f>IF(AJ28="","",VLOOKUP(AJ28,'シフト記号表（勤務時間帯）'!$C$6:$K$35,9,FALSE))</f>
        <v/>
      </c>
      <c r="AK29" s="447" t="str">
        <f>IF(AK28="","",VLOOKUP(AK28,'シフト記号表（勤務時間帯）'!$C$6:$K$35,9,FALSE))</f>
        <v/>
      </c>
      <c r="AL29" s="447" t="str">
        <f>IF(AL28="","",VLOOKUP(AL28,'シフト記号表（勤務時間帯）'!$C$6:$K$35,9,FALSE))</f>
        <v/>
      </c>
      <c r="AM29" s="454" t="str">
        <f>IF(AM28="","",VLOOKUP(AM28,'シフト記号表（勤務時間帯）'!$C$6:$K$35,9,FALSE))</f>
        <v/>
      </c>
      <c r="AN29" s="441" t="str">
        <f>IF(AN28="","",VLOOKUP(AN28,'シフト記号表（勤務時間帯）'!$C$6:$K$35,9,FALSE))</f>
        <v/>
      </c>
      <c r="AO29" s="447" t="str">
        <f>IF(AO28="","",VLOOKUP(AO28,'シフト記号表（勤務時間帯）'!$C$6:$K$35,9,FALSE))</f>
        <v/>
      </c>
      <c r="AP29" s="447" t="str">
        <f>IF(AP28="","",VLOOKUP(AP28,'シフト記号表（勤務時間帯）'!$C$6:$K$35,9,FALSE))</f>
        <v/>
      </c>
      <c r="AQ29" s="447" t="str">
        <f>IF(AQ28="","",VLOOKUP(AQ28,'シフト記号表（勤務時間帯）'!$C$6:$K$35,9,FALSE))</f>
        <v/>
      </c>
      <c r="AR29" s="447" t="str">
        <f>IF(AR28="","",VLOOKUP(AR28,'シフト記号表（勤務時間帯）'!$C$6:$K$35,9,FALSE))</f>
        <v/>
      </c>
      <c r="AS29" s="447" t="str">
        <f>IF(AS28="","",VLOOKUP(AS28,'シフト記号表（勤務時間帯）'!$C$6:$K$35,9,FALSE))</f>
        <v/>
      </c>
      <c r="AT29" s="454" t="str">
        <f>IF(AT28="","",VLOOKUP(AT28,'シフト記号表（勤務時間帯）'!$C$6:$K$35,9,FALSE))</f>
        <v/>
      </c>
      <c r="AU29" s="441" t="str">
        <f>IF(AU28="","",VLOOKUP(AU28,'シフト記号表（勤務時間帯）'!$C$6:$K$35,9,FALSE))</f>
        <v/>
      </c>
      <c r="AV29" s="447" t="str">
        <f>IF(AV28="","",VLOOKUP(AV28,'シフト記号表（勤務時間帯）'!$C$6:$K$35,9,FALSE))</f>
        <v/>
      </c>
      <c r="AW29" s="447" t="str">
        <f>IF(AW28="","",VLOOKUP(AW28,'シフト記号表（勤務時間帯）'!$C$6:$K$35,9,FALSE))</f>
        <v/>
      </c>
      <c r="AX29" s="479">
        <f>IF($BB$3="４週",SUM(S29:AT29),IF($BB$3="暦月",SUM(S29:AW29),""))</f>
        <v>0</v>
      </c>
      <c r="AY29" s="490"/>
      <c r="AZ29" s="501">
        <f>IF($BB$3="４週",AX29/4,IF($BB$3="暦月",'地密通所（1枚版）'!AX29/('地密通所（1枚版）'!$BB$8/7),""))</f>
        <v>0</v>
      </c>
      <c r="BA29" s="509"/>
      <c r="BB29" s="301"/>
      <c r="BC29" s="316"/>
      <c r="BD29" s="316"/>
      <c r="BE29" s="316"/>
      <c r="BF29" s="330"/>
    </row>
    <row r="30" spans="2:58" ht="20.25" customHeight="1">
      <c r="B30" s="362"/>
      <c r="C30" s="36"/>
      <c r="D30" s="56"/>
      <c r="E30" s="66"/>
      <c r="F30" s="69">
        <f>C28</f>
        <v>0</v>
      </c>
      <c r="G30" s="83"/>
      <c r="H30" s="94"/>
      <c r="I30" s="103"/>
      <c r="J30" s="103"/>
      <c r="K30" s="108"/>
      <c r="L30" s="120"/>
      <c r="M30" s="130"/>
      <c r="N30" s="130"/>
      <c r="O30" s="142"/>
      <c r="P30" s="414" t="s">
        <v>73</v>
      </c>
      <c r="Q30" s="423"/>
      <c r="R30" s="431"/>
      <c r="S30" s="442" t="str">
        <f>IF(S28="","",VLOOKUP(S28,'シフト記号表（勤務時間帯）'!$C$6:$U$35,19,FALSE))</f>
        <v/>
      </c>
      <c r="T30" s="448" t="str">
        <f>IF(T28="","",VLOOKUP(T28,'シフト記号表（勤務時間帯）'!$C$6:$U$35,19,FALSE))</f>
        <v/>
      </c>
      <c r="U30" s="448" t="str">
        <f>IF(U28="","",VLOOKUP(U28,'シフト記号表（勤務時間帯）'!$C$6:$U$35,19,FALSE))</f>
        <v/>
      </c>
      <c r="V30" s="448" t="str">
        <f>IF(V28="","",VLOOKUP(V28,'シフト記号表（勤務時間帯）'!$C$6:$U$35,19,FALSE))</f>
        <v/>
      </c>
      <c r="W30" s="448" t="str">
        <f>IF(W28="","",VLOOKUP(W28,'シフト記号表（勤務時間帯）'!$C$6:$U$35,19,FALSE))</f>
        <v/>
      </c>
      <c r="X30" s="448" t="str">
        <f>IF(X28="","",VLOOKUP(X28,'シフト記号表（勤務時間帯）'!$C$6:$U$35,19,FALSE))</f>
        <v/>
      </c>
      <c r="Y30" s="455" t="str">
        <f>IF(Y28="","",VLOOKUP(Y28,'シフト記号表（勤務時間帯）'!$C$6:$U$35,19,FALSE))</f>
        <v/>
      </c>
      <c r="Z30" s="442" t="str">
        <f>IF(Z28="","",VLOOKUP(Z28,'シフト記号表（勤務時間帯）'!$C$6:$U$35,19,FALSE))</f>
        <v/>
      </c>
      <c r="AA30" s="448" t="str">
        <f>IF(AA28="","",VLOOKUP(AA28,'シフト記号表（勤務時間帯）'!$C$6:$U$35,19,FALSE))</f>
        <v/>
      </c>
      <c r="AB30" s="448" t="str">
        <f>IF(AB28="","",VLOOKUP(AB28,'シフト記号表（勤務時間帯）'!$C$6:$U$35,19,FALSE))</f>
        <v/>
      </c>
      <c r="AC30" s="448" t="str">
        <f>IF(AC28="","",VLOOKUP(AC28,'シフト記号表（勤務時間帯）'!$C$6:$U$35,19,FALSE))</f>
        <v/>
      </c>
      <c r="AD30" s="448" t="str">
        <f>IF(AD28="","",VLOOKUP(AD28,'シフト記号表（勤務時間帯）'!$C$6:$U$35,19,FALSE))</f>
        <v/>
      </c>
      <c r="AE30" s="448" t="str">
        <f>IF(AE28="","",VLOOKUP(AE28,'シフト記号表（勤務時間帯）'!$C$6:$U$35,19,FALSE))</f>
        <v/>
      </c>
      <c r="AF30" s="455" t="str">
        <f>IF(AF28="","",VLOOKUP(AF28,'シフト記号表（勤務時間帯）'!$C$6:$U$35,19,FALSE))</f>
        <v/>
      </c>
      <c r="AG30" s="442" t="str">
        <f>IF(AG28="","",VLOOKUP(AG28,'シフト記号表（勤務時間帯）'!$C$6:$U$35,19,FALSE))</f>
        <v/>
      </c>
      <c r="AH30" s="448" t="str">
        <f>IF(AH28="","",VLOOKUP(AH28,'シフト記号表（勤務時間帯）'!$C$6:$U$35,19,FALSE))</f>
        <v/>
      </c>
      <c r="AI30" s="448" t="str">
        <f>IF(AI28="","",VLOOKUP(AI28,'シフト記号表（勤務時間帯）'!$C$6:$U$35,19,FALSE))</f>
        <v/>
      </c>
      <c r="AJ30" s="448" t="str">
        <f>IF(AJ28="","",VLOOKUP(AJ28,'シフト記号表（勤務時間帯）'!$C$6:$U$35,19,FALSE))</f>
        <v/>
      </c>
      <c r="AK30" s="448" t="str">
        <f>IF(AK28="","",VLOOKUP(AK28,'シフト記号表（勤務時間帯）'!$C$6:$U$35,19,FALSE))</f>
        <v/>
      </c>
      <c r="AL30" s="448" t="str">
        <f>IF(AL28="","",VLOOKUP(AL28,'シフト記号表（勤務時間帯）'!$C$6:$U$35,19,FALSE))</f>
        <v/>
      </c>
      <c r="AM30" s="455" t="str">
        <f>IF(AM28="","",VLOOKUP(AM28,'シフト記号表（勤務時間帯）'!$C$6:$U$35,19,FALSE))</f>
        <v/>
      </c>
      <c r="AN30" s="442" t="str">
        <f>IF(AN28="","",VLOOKUP(AN28,'シフト記号表（勤務時間帯）'!$C$6:$U$35,19,FALSE))</f>
        <v/>
      </c>
      <c r="AO30" s="448" t="str">
        <f>IF(AO28="","",VLOOKUP(AO28,'シフト記号表（勤務時間帯）'!$C$6:$U$35,19,FALSE))</f>
        <v/>
      </c>
      <c r="AP30" s="448" t="str">
        <f>IF(AP28="","",VLOOKUP(AP28,'シフト記号表（勤務時間帯）'!$C$6:$U$35,19,FALSE))</f>
        <v/>
      </c>
      <c r="AQ30" s="448" t="str">
        <f>IF(AQ28="","",VLOOKUP(AQ28,'シフト記号表（勤務時間帯）'!$C$6:$U$35,19,FALSE))</f>
        <v/>
      </c>
      <c r="AR30" s="448" t="str">
        <f>IF(AR28="","",VLOOKUP(AR28,'シフト記号表（勤務時間帯）'!$C$6:$U$35,19,FALSE))</f>
        <v/>
      </c>
      <c r="AS30" s="448" t="str">
        <f>IF(AS28="","",VLOOKUP(AS28,'シフト記号表（勤務時間帯）'!$C$6:$U$35,19,FALSE))</f>
        <v/>
      </c>
      <c r="AT30" s="455" t="str">
        <f>IF(AT28="","",VLOOKUP(AT28,'シフト記号表（勤務時間帯）'!$C$6:$U$35,19,FALSE))</f>
        <v/>
      </c>
      <c r="AU30" s="442" t="str">
        <f>IF(AU28="","",VLOOKUP(AU28,'シフト記号表（勤務時間帯）'!$C$6:$U$35,19,FALSE))</f>
        <v/>
      </c>
      <c r="AV30" s="448" t="str">
        <f>IF(AV28="","",VLOOKUP(AV28,'シフト記号表（勤務時間帯）'!$C$6:$U$35,19,FALSE))</f>
        <v/>
      </c>
      <c r="AW30" s="448" t="str">
        <f>IF(AW28="","",VLOOKUP(AW28,'シフト記号表（勤務時間帯）'!$C$6:$U$35,19,FALSE))</f>
        <v/>
      </c>
      <c r="AX30" s="480">
        <f>IF($BB$3="４週",SUM(S30:AT30),IF($BB$3="暦月",SUM(S30:AW30),""))</f>
        <v>0</v>
      </c>
      <c r="AY30" s="491"/>
      <c r="AZ30" s="502">
        <f>IF($BB$3="４週",AX30/4,IF($BB$3="暦月",'地密通所（1枚版）'!AX30/('地密通所（1枚版）'!$BB$8/7),""))</f>
        <v>0</v>
      </c>
      <c r="BA30" s="510"/>
      <c r="BB30" s="302"/>
      <c r="BC30" s="317"/>
      <c r="BD30" s="317"/>
      <c r="BE30" s="317"/>
      <c r="BF30" s="331"/>
    </row>
    <row r="31" spans="2:58" ht="20.25" customHeight="1">
      <c r="B31" s="362">
        <f>B28+1</f>
        <v>4</v>
      </c>
      <c r="C31" s="34"/>
      <c r="D31" s="54"/>
      <c r="E31" s="64"/>
      <c r="F31" s="71"/>
      <c r="G31" s="71"/>
      <c r="H31" s="95"/>
      <c r="I31" s="103"/>
      <c r="J31" s="103"/>
      <c r="K31" s="108"/>
      <c r="L31" s="119"/>
      <c r="M31" s="129"/>
      <c r="N31" s="129"/>
      <c r="O31" s="141"/>
      <c r="P31" s="415" t="s">
        <v>70</v>
      </c>
      <c r="Q31" s="424"/>
      <c r="R31" s="432"/>
      <c r="S31" s="181"/>
      <c r="T31" s="195"/>
      <c r="U31" s="195"/>
      <c r="V31" s="195"/>
      <c r="W31" s="195"/>
      <c r="X31" s="195"/>
      <c r="Y31" s="208"/>
      <c r="Z31" s="181"/>
      <c r="AA31" s="195"/>
      <c r="AB31" s="195"/>
      <c r="AC31" s="195"/>
      <c r="AD31" s="195"/>
      <c r="AE31" s="195"/>
      <c r="AF31" s="208"/>
      <c r="AG31" s="181"/>
      <c r="AH31" s="195"/>
      <c r="AI31" s="195"/>
      <c r="AJ31" s="195"/>
      <c r="AK31" s="195"/>
      <c r="AL31" s="195"/>
      <c r="AM31" s="208"/>
      <c r="AN31" s="181"/>
      <c r="AO31" s="195"/>
      <c r="AP31" s="195"/>
      <c r="AQ31" s="195"/>
      <c r="AR31" s="195"/>
      <c r="AS31" s="195"/>
      <c r="AT31" s="208"/>
      <c r="AU31" s="181"/>
      <c r="AV31" s="195"/>
      <c r="AW31" s="195"/>
      <c r="AX31" s="481"/>
      <c r="AY31" s="492"/>
      <c r="AZ31" s="503"/>
      <c r="BA31" s="511"/>
      <c r="BB31" s="303"/>
      <c r="BC31" s="318"/>
      <c r="BD31" s="318"/>
      <c r="BE31" s="318"/>
      <c r="BF31" s="332"/>
    </row>
    <row r="32" spans="2:58" ht="20.25" customHeight="1">
      <c r="B32" s="362"/>
      <c r="C32" s="35"/>
      <c r="D32" s="55"/>
      <c r="E32" s="65"/>
      <c r="F32" s="69"/>
      <c r="G32" s="82"/>
      <c r="H32" s="94"/>
      <c r="I32" s="103"/>
      <c r="J32" s="103"/>
      <c r="K32" s="108"/>
      <c r="L32" s="118"/>
      <c r="M32" s="128"/>
      <c r="N32" s="128"/>
      <c r="O32" s="140"/>
      <c r="P32" s="413" t="s">
        <v>27</v>
      </c>
      <c r="Q32" s="422"/>
      <c r="R32" s="430"/>
      <c r="S32" s="441" t="str">
        <f>IF(S31="","",VLOOKUP(S31,'シフト記号表（勤務時間帯）'!$C$6:$K$35,9,FALSE))</f>
        <v/>
      </c>
      <c r="T32" s="447" t="str">
        <f>IF(T31="","",VLOOKUP(T31,'シフト記号表（勤務時間帯）'!$C$6:$K$35,9,FALSE))</f>
        <v/>
      </c>
      <c r="U32" s="447" t="str">
        <f>IF(U31="","",VLOOKUP(U31,'シフト記号表（勤務時間帯）'!$C$6:$K$35,9,FALSE))</f>
        <v/>
      </c>
      <c r="V32" s="447" t="str">
        <f>IF(V31="","",VLOOKUP(V31,'シフト記号表（勤務時間帯）'!$C$6:$K$35,9,FALSE))</f>
        <v/>
      </c>
      <c r="W32" s="447" t="str">
        <f>IF(W31="","",VLOOKUP(W31,'シフト記号表（勤務時間帯）'!$C$6:$K$35,9,FALSE))</f>
        <v/>
      </c>
      <c r="X32" s="447" t="str">
        <f>IF(X31="","",VLOOKUP(X31,'シフト記号表（勤務時間帯）'!$C$6:$K$35,9,FALSE))</f>
        <v/>
      </c>
      <c r="Y32" s="454" t="str">
        <f>IF(Y31="","",VLOOKUP(Y31,'シフト記号表（勤務時間帯）'!$C$6:$K$35,9,FALSE))</f>
        <v/>
      </c>
      <c r="Z32" s="441" t="str">
        <f>IF(Z31="","",VLOOKUP(Z31,'シフト記号表（勤務時間帯）'!$C$6:$K$35,9,FALSE))</f>
        <v/>
      </c>
      <c r="AA32" s="447" t="str">
        <f>IF(AA31="","",VLOOKUP(AA31,'シフト記号表（勤務時間帯）'!$C$6:$K$35,9,FALSE))</f>
        <v/>
      </c>
      <c r="AB32" s="447" t="str">
        <f>IF(AB31="","",VLOOKUP(AB31,'シフト記号表（勤務時間帯）'!$C$6:$K$35,9,FALSE))</f>
        <v/>
      </c>
      <c r="AC32" s="447" t="str">
        <f>IF(AC31="","",VLOOKUP(AC31,'シフト記号表（勤務時間帯）'!$C$6:$K$35,9,FALSE))</f>
        <v/>
      </c>
      <c r="AD32" s="447" t="str">
        <f>IF(AD31="","",VLOOKUP(AD31,'シフト記号表（勤務時間帯）'!$C$6:$K$35,9,FALSE))</f>
        <v/>
      </c>
      <c r="AE32" s="447" t="str">
        <f>IF(AE31="","",VLOOKUP(AE31,'シフト記号表（勤務時間帯）'!$C$6:$K$35,9,FALSE))</f>
        <v/>
      </c>
      <c r="AF32" s="454" t="str">
        <f>IF(AF31="","",VLOOKUP(AF31,'シフト記号表（勤務時間帯）'!$C$6:$K$35,9,FALSE))</f>
        <v/>
      </c>
      <c r="AG32" s="441" t="str">
        <f>IF(AG31="","",VLOOKUP(AG31,'シフト記号表（勤務時間帯）'!$C$6:$K$35,9,FALSE))</f>
        <v/>
      </c>
      <c r="AH32" s="447" t="str">
        <f>IF(AH31="","",VLOOKUP(AH31,'シフト記号表（勤務時間帯）'!$C$6:$K$35,9,FALSE))</f>
        <v/>
      </c>
      <c r="AI32" s="447" t="str">
        <f>IF(AI31="","",VLOOKUP(AI31,'シフト記号表（勤務時間帯）'!$C$6:$K$35,9,FALSE))</f>
        <v/>
      </c>
      <c r="AJ32" s="447" t="str">
        <f>IF(AJ31="","",VLOOKUP(AJ31,'シフト記号表（勤務時間帯）'!$C$6:$K$35,9,FALSE))</f>
        <v/>
      </c>
      <c r="AK32" s="447" t="str">
        <f>IF(AK31="","",VLOOKUP(AK31,'シフト記号表（勤務時間帯）'!$C$6:$K$35,9,FALSE))</f>
        <v/>
      </c>
      <c r="AL32" s="447" t="str">
        <f>IF(AL31="","",VLOOKUP(AL31,'シフト記号表（勤務時間帯）'!$C$6:$K$35,9,FALSE))</f>
        <v/>
      </c>
      <c r="AM32" s="454" t="str">
        <f>IF(AM31="","",VLOOKUP(AM31,'シフト記号表（勤務時間帯）'!$C$6:$K$35,9,FALSE))</f>
        <v/>
      </c>
      <c r="AN32" s="441" t="str">
        <f>IF(AN31="","",VLOOKUP(AN31,'シフト記号表（勤務時間帯）'!$C$6:$K$35,9,FALSE))</f>
        <v/>
      </c>
      <c r="AO32" s="447" t="str">
        <f>IF(AO31="","",VLOOKUP(AO31,'シフト記号表（勤務時間帯）'!$C$6:$K$35,9,FALSE))</f>
        <v/>
      </c>
      <c r="AP32" s="447" t="str">
        <f>IF(AP31="","",VLOOKUP(AP31,'シフト記号表（勤務時間帯）'!$C$6:$K$35,9,FALSE))</f>
        <v/>
      </c>
      <c r="AQ32" s="447" t="str">
        <f>IF(AQ31="","",VLOOKUP(AQ31,'シフト記号表（勤務時間帯）'!$C$6:$K$35,9,FALSE))</f>
        <v/>
      </c>
      <c r="AR32" s="447" t="str">
        <f>IF(AR31="","",VLOOKUP(AR31,'シフト記号表（勤務時間帯）'!$C$6:$K$35,9,FALSE))</f>
        <v/>
      </c>
      <c r="AS32" s="447" t="str">
        <f>IF(AS31="","",VLOOKUP(AS31,'シフト記号表（勤務時間帯）'!$C$6:$K$35,9,FALSE))</f>
        <v/>
      </c>
      <c r="AT32" s="454" t="str">
        <f>IF(AT31="","",VLOOKUP(AT31,'シフト記号表（勤務時間帯）'!$C$6:$K$35,9,FALSE))</f>
        <v/>
      </c>
      <c r="AU32" s="441" t="str">
        <f>IF(AU31="","",VLOOKUP(AU31,'シフト記号表（勤務時間帯）'!$C$6:$K$35,9,FALSE))</f>
        <v/>
      </c>
      <c r="AV32" s="447" t="str">
        <f>IF(AV31="","",VLOOKUP(AV31,'シフト記号表（勤務時間帯）'!$C$6:$K$35,9,FALSE))</f>
        <v/>
      </c>
      <c r="AW32" s="447" t="str">
        <f>IF(AW31="","",VLOOKUP(AW31,'シフト記号表（勤務時間帯）'!$C$6:$K$35,9,FALSE))</f>
        <v/>
      </c>
      <c r="AX32" s="479">
        <f>IF($BB$3="４週",SUM(S32:AT32),IF($BB$3="暦月",SUM(S32:AW32),""))</f>
        <v>0</v>
      </c>
      <c r="AY32" s="490"/>
      <c r="AZ32" s="501">
        <f>IF($BB$3="４週",AX32/4,IF($BB$3="暦月",'地密通所（1枚版）'!AX32/('地密通所（1枚版）'!$BB$8/7),""))</f>
        <v>0</v>
      </c>
      <c r="BA32" s="509"/>
      <c r="BB32" s="301"/>
      <c r="BC32" s="316"/>
      <c r="BD32" s="316"/>
      <c r="BE32" s="316"/>
      <c r="BF32" s="330"/>
    </row>
    <row r="33" spans="2:58" ht="20.25" customHeight="1">
      <c r="B33" s="362"/>
      <c r="C33" s="36"/>
      <c r="D33" s="56"/>
      <c r="E33" s="66"/>
      <c r="F33" s="69">
        <f>C31</f>
        <v>0</v>
      </c>
      <c r="G33" s="83"/>
      <c r="H33" s="94"/>
      <c r="I33" s="103"/>
      <c r="J33" s="103"/>
      <c r="K33" s="108"/>
      <c r="L33" s="120"/>
      <c r="M33" s="130"/>
      <c r="N33" s="130"/>
      <c r="O33" s="142"/>
      <c r="P33" s="414" t="s">
        <v>73</v>
      </c>
      <c r="Q33" s="423"/>
      <c r="R33" s="431"/>
      <c r="S33" s="442" t="str">
        <f>IF(S31="","",VLOOKUP(S31,'シフト記号表（勤務時間帯）'!$C$6:$U$35,19,FALSE))</f>
        <v/>
      </c>
      <c r="T33" s="448" t="str">
        <f>IF(T31="","",VLOOKUP(T31,'シフト記号表（勤務時間帯）'!$C$6:$U$35,19,FALSE))</f>
        <v/>
      </c>
      <c r="U33" s="448" t="str">
        <f>IF(U31="","",VLOOKUP(U31,'シフト記号表（勤務時間帯）'!$C$6:$U$35,19,FALSE))</f>
        <v/>
      </c>
      <c r="V33" s="448" t="str">
        <f>IF(V31="","",VLOOKUP(V31,'シフト記号表（勤務時間帯）'!$C$6:$U$35,19,FALSE))</f>
        <v/>
      </c>
      <c r="W33" s="448" t="str">
        <f>IF(W31="","",VLOOKUP(W31,'シフト記号表（勤務時間帯）'!$C$6:$U$35,19,FALSE))</f>
        <v/>
      </c>
      <c r="X33" s="448" t="str">
        <f>IF(X31="","",VLOOKUP(X31,'シフト記号表（勤務時間帯）'!$C$6:$U$35,19,FALSE))</f>
        <v/>
      </c>
      <c r="Y33" s="455" t="str">
        <f>IF(Y31="","",VLOOKUP(Y31,'シフト記号表（勤務時間帯）'!$C$6:$U$35,19,FALSE))</f>
        <v/>
      </c>
      <c r="Z33" s="442" t="str">
        <f>IF(Z31="","",VLOOKUP(Z31,'シフト記号表（勤務時間帯）'!$C$6:$U$35,19,FALSE))</f>
        <v/>
      </c>
      <c r="AA33" s="448" t="str">
        <f>IF(AA31="","",VLOOKUP(AA31,'シフト記号表（勤務時間帯）'!$C$6:$U$35,19,FALSE))</f>
        <v/>
      </c>
      <c r="AB33" s="448" t="str">
        <f>IF(AB31="","",VLOOKUP(AB31,'シフト記号表（勤務時間帯）'!$C$6:$U$35,19,FALSE))</f>
        <v/>
      </c>
      <c r="AC33" s="448" t="str">
        <f>IF(AC31="","",VLOOKUP(AC31,'シフト記号表（勤務時間帯）'!$C$6:$U$35,19,FALSE))</f>
        <v/>
      </c>
      <c r="AD33" s="448" t="str">
        <f>IF(AD31="","",VLOOKUP(AD31,'シフト記号表（勤務時間帯）'!$C$6:$U$35,19,FALSE))</f>
        <v/>
      </c>
      <c r="AE33" s="448" t="str">
        <f>IF(AE31="","",VLOOKUP(AE31,'シフト記号表（勤務時間帯）'!$C$6:$U$35,19,FALSE))</f>
        <v/>
      </c>
      <c r="AF33" s="455" t="str">
        <f>IF(AF31="","",VLOOKUP(AF31,'シフト記号表（勤務時間帯）'!$C$6:$U$35,19,FALSE))</f>
        <v/>
      </c>
      <c r="AG33" s="442" t="str">
        <f>IF(AG31="","",VLOOKUP(AG31,'シフト記号表（勤務時間帯）'!$C$6:$U$35,19,FALSE))</f>
        <v/>
      </c>
      <c r="AH33" s="448" t="str">
        <f>IF(AH31="","",VLOOKUP(AH31,'シフト記号表（勤務時間帯）'!$C$6:$U$35,19,FALSE))</f>
        <v/>
      </c>
      <c r="AI33" s="448" t="str">
        <f>IF(AI31="","",VLOOKUP(AI31,'シフト記号表（勤務時間帯）'!$C$6:$U$35,19,FALSE))</f>
        <v/>
      </c>
      <c r="AJ33" s="448" t="str">
        <f>IF(AJ31="","",VLOOKUP(AJ31,'シフト記号表（勤務時間帯）'!$C$6:$U$35,19,FALSE))</f>
        <v/>
      </c>
      <c r="AK33" s="448" t="str">
        <f>IF(AK31="","",VLOOKUP(AK31,'シフト記号表（勤務時間帯）'!$C$6:$U$35,19,FALSE))</f>
        <v/>
      </c>
      <c r="AL33" s="448" t="str">
        <f>IF(AL31="","",VLOOKUP(AL31,'シフト記号表（勤務時間帯）'!$C$6:$U$35,19,FALSE))</f>
        <v/>
      </c>
      <c r="AM33" s="455" t="str">
        <f>IF(AM31="","",VLOOKUP(AM31,'シフト記号表（勤務時間帯）'!$C$6:$U$35,19,FALSE))</f>
        <v/>
      </c>
      <c r="AN33" s="442" t="str">
        <f>IF(AN31="","",VLOOKUP(AN31,'シフト記号表（勤務時間帯）'!$C$6:$U$35,19,FALSE))</f>
        <v/>
      </c>
      <c r="AO33" s="448" t="str">
        <f>IF(AO31="","",VLOOKUP(AO31,'シフト記号表（勤務時間帯）'!$C$6:$U$35,19,FALSE))</f>
        <v/>
      </c>
      <c r="AP33" s="448" t="str">
        <f>IF(AP31="","",VLOOKUP(AP31,'シフト記号表（勤務時間帯）'!$C$6:$U$35,19,FALSE))</f>
        <v/>
      </c>
      <c r="AQ33" s="448" t="str">
        <f>IF(AQ31="","",VLOOKUP(AQ31,'シフト記号表（勤務時間帯）'!$C$6:$U$35,19,FALSE))</f>
        <v/>
      </c>
      <c r="AR33" s="448" t="str">
        <f>IF(AR31="","",VLOOKUP(AR31,'シフト記号表（勤務時間帯）'!$C$6:$U$35,19,FALSE))</f>
        <v/>
      </c>
      <c r="AS33" s="448" t="str">
        <f>IF(AS31="","",VLOOKUP(AS31,'シフト記号表（勤務時間帯）'!$C$6:$U$35,19,FALSE))</f>
        <v/>
      </c>
      <c r="AT33" s="455" t="str">
        <f>IF(AT31="","",VLOOKUP(AT31,'シフト記号表（勤務時間帯）'!$C$6:$U$35,19,FALSE))</f>
        <v/>
      </c>
      <c r="AU33" s="442" t="str">
        <f>IF(AU31="","",VLOOKUP(AU31,'シフト記号表（勤務時間帯）'!$C$6:$U$35,19,FALSE))</f>
        <v/>
      </c>
      <c r="AV33" s="448" t="str">
        <f>IF(AV31="","",VLOOKUP(AV31,'シフト記号表（勤務時間帯）'!$C$6:$U$35,19,FALSE))</f>
        <v/>
      </c>
      <c r="AW33" s="448" t="str">
        <f>IF(AW31="","",VLOOKUP(AW31,'シフト記号表（勤務時間帯）'!$C$6:$U$35,19,FALSE))</f>
        <v/>
      </c>
      <c r="AX33" s="480">
        <f>IF($BB$3="４週",SUM(S33:AT33),IF($BB$3="暦月",SUM(S33:AW33),""))</f>
        <v>0</v>
      </c>
      <c r="AY33" s="491"/>
      <c r="AZ33" s="502">
        <f>IF($BB$3="４週",AX33/4,IF($BB$3="暦月",'地密通所（1枚版）'!AX33/('地密通所（1枚版）'!$BB$8/7),""))</f>
        <v>0</v>
      </c>
      <c r="BA33" s="510"/>
      <c r="BB33" s="302"/>
      <c r="BC33" s="317"/>
      <c r="BD33" s="317"/>
      <c r="BE33" s="317"/>
      <c r="BF33" s="331"/>
    </row>
    <row r="34" spans="2:58" ht="20.25" customHeight="1">
      <c r="B34" s="362">
        <f>B31+1</f>
        <v>5</v>
      </c>
      <c r="C34" s="34"/>
      <c r="D34" s="54"/>
      <c r="E34" s="64"/>
      <c r="F34" s="71"/>
      <c r="G34" s="71"/>
      <c r="H34" s="95"/>
      <c r="I34" s="103"/>
      <c r="J34" s="103"/>
      <c r="K34" s="108"/>
      <c r="L34" s="119"/>
      <c r="M34" s="129"/>
      <c r="N34" s="129"/>
      <c r="O34" s="141"/>
      <c r="P34" s="415" t="s">
        <v>70</v>
      </c>
      <c r="Q34" s="424"/>
      <c r="R34" s="432"/>
      <c r="S34" s="181"/>
      <c r="T34" s="195"/>
      <c r="U34" s="195"/>
      <c r="V34" s="195"/>
      <c r="W34" s="195"/>
      <c r="X34" s="195"/>
      <c r="Y34" s="208"/>
      <c r="Z34" s="181"/>
      <c r="AA34" s="195"/>
      <c r="AB34" s="195"/>
      <c r="AC34" s="195"/>
      <c r="AD34" s="195"/>
      <c r="AE34" s="195"/>
      <c r="AF34" s="208"/>
      <c r="AG34" s="181"/>
      <c r="AH34" s="195"/>
      <c r="AI34" s="195"/>
      <c r="AJ34" s="195"/>
      <c r="AK34" s="195"/>
      <c r="AL34" s="195"/>
      <c r="AM34" s="208"/>
      <c r="AN34" s="181"/>
      <c r="AO34" s="195"/>
      <c r="AP34" s="195"/>
      <c r="AQ34" s="195"/>
      <c r="AR34" s="195"/>
      <c r="AS34" s="195"/>
      <c r="AT34" s="208"/>
      <c r="AU34" s="181"/>
      <c r="AV34" s="195"/>
      <c r="AW34" s="195"/>
      <c r="AX34" s="481"/>
      <c r="AY34" s="492"/>
      <c r="AZ34" s="503"/>
      <c r="BA34" s="511"/>
      <c r="BB34" s="303"/>
      <c r="BC34" s="318"/>
      <c r="BD34" s="318"/>
      <c r="BE34" s="318"/>
      <c r="BF34" s="332"/>
    </row>
    <row r="35" spans="2:58" ht="20.25" customHeight="1">
      <c r="B35" s="362"/>
      <c r="C35" s="35"/>
      <c r="D35" s="55"/>
      <c r="E35" s="65"/>
      <c r="F35" s="69"/>
      <c r="G35" s="82"/>
      <c r="H35" s="94"/>
      <c r="I35" s="103"/>
      <c r="J35" s="103"/>
      <c r="K35" s="108"/>
      <c r="L35" s="118"/>
      <c r="M35" s="128"/>
      <c r="N35" s="128"/>
      <c r="O35" s="140"/>
      <c r="P35" s="413" t="s">
        <v>27</v>
      </c>
      <c r="Q35" s="422"/>
      <c r="R35" s="430"/>
      <c r="S35" s="441" t="str">
        <f>IF(S34="","",VLOOKUP(S34,'シフト記号表（勤務時間帯）'!$C$6:$K$35,9,FALSE))</f>
        <v/>
      </c>
      <c r="T35" s="447" t="str">
        <f>IF(T34="","",VLOOKUP(T34,'シフト記号表（勤務時間帯）'!$C$6:$K$35,9,FALSE))</f>
        <v/>
      </c>
      <c r="U35" s="447" t="str">
        <f>IF(U34="","",VLOOKUP(U34,'シフト記号表（勤務時間帯）'!$C$6:$K$35,9,FALSE))</f>
        <v/>
      </c>
      <c r="V35" s="447" t="str">
        <f>IF(V34="","",VLOOKUP(V34,'シフト記号表（勤務時間帯）'!$C$6:$K$35,9,FALSE))</f>
        <v/>
      </c>
      <c r="W35" s="447" t="str">
        <f>IF(W34="","",VLOOKUP(W34,'シフト記号表（勤務時間帯）'!$C$6:$K$35,9,FALSE))</f>
        <v/>
      </c>
      <c r="X35" s="447" t="str">
        <f>IF(X34="","",VLOOKUP(X34,'シフト記号表（勤務時間帯）'!$C$6:$K$35,9,FALSE))</f>
        <v/>
      </c>
      <c r="Y35" s="454" t="str">
        <f>IF(Y34="","",VLOOKUP(Y34,'シフト記号表（勤務時間帯）'!$C$6:$K$35,9,FALSE))</f>
        <v/>
      </c>
      <c r="Z35" s="441" t="str">
        <f>IF(Z34="","",VLOOKUP(Z34,'シフト記号表（勤務時間帯）'!$C$6:$K$35,9,FALSE))</f>
        <v/>
      </c>
      <c r="AA35" s="447" t="str">
        <f>IF(AA34="","",VLOOKUP(AA34,'シフト記号表（勤務時間帯）'!$C$6:$K$35,9,FALSE))</f>
        <v/>
      </c>
      <c r="AB35" s="447" t="str">
        <f>IF(AB34="","",VLOOKUP(AB34,'シフト記号表（勤務時間帯）'!$C$6:$K$35,9,FALSE))</f>
        <v/>
      </c>
      <c r="AC35" s="447" t="str">
        <f>IF(AC34="","",VLOOKUP(AC34,'シフト記号表（勤務時間帯）'!$C$6:$K$35,9,FALSE))</f>
        <v/>
      </c>
      <c r="AD35" s="447" t="str">
        <f>IF(AD34="","",VLOOKUP(AD34,'シフト記号表（勤務時間帯）'!$C$6:$K$35,9,FALSE))</f>
        <v/>
      </c>
      <c r="AE35" s="447" t="str">
        <f>IF(AE34="","",VLOOKUP(AE34,'シフト記号表（勤務時間帯）'!$C$6:$K$35,9,FALSE))</f>
        <v/>
      </c>
      <c r="AF35" s="454" t="str">
        <f>IF(AF34="","",VLOOKUP(AF34,'シフト記号表（勤務時間帯）'!$C$6:$K$35,9,FALSE))</f>
        <v/>
      </c>
      <c r="AG35" s="441" t="str">
        <f>IF(AG34="","",VLOOKUP(AG34,'シフト記号表（勤務時間帯）'!$C$6:$K$35,9,FALSE))</f>
        <v/>
      </c>
      <c r="AH35" s="447" t="str">
        <f>IF(AH34="","",VLOOKUP(AH34,'シフト記号表（勤務時間帯）'!$C$6:$K$35,9,FALSE))</f>
        <v/>
      </c>
      <c r="AI35" s="447" t="str">
        <f>IF(AI34="","",VLOOKUP(AI34,'シフト記号表（勤務時間帯）'!$C$6:$K$35,9,FALSE))</f>
        <v/>
      </c>
      <c r="AJ35" s="447" t="str">
        <f>IF(AJ34="","",VLOOKUP(AJ34,'シフト記号表（勤務時間帯）'!$C$6:$K$35,9,FALSE))</f>
        <v/>
      </c>
      <c r="AK35" s="447" t="str">
        <f>IF(AK34="","",VLOOKUP(AK34,'シフト記号表（勤務時間帯）'!$C$6:$K$35,9,FALSE))</f>
        <v/>
      </c>
      <c r="AL35" s="447" t="str">
        <f>IF(AL34="","",VLOOKUP(AL34,'シフト記号表（勤務時間帯）'!$C$6:$K$35,9,FALSE))</f>
        <v/>
      </c>
      <c r="AM35" s="454" t="str">
        <f>IF(AM34="","",VLOOKUP(AM34,'シフト記号表（勤務時間帯）'!$C$6:$K$35,9,FALSE))</f>
        <v/>
      </c>
      <c r="AN35" s="441" t="str">
        <f>IF(AN34="","",VLOOKUP(AN34,'シフト記号表（勤務時間帯）'!$C$6:$K$35,9,FALSE))</f>
        <v/>
      </c>
      <c r="AO35" s="447" t="str">
        <f>IF(AO34="","",VLOOKUP(AO34,'シフト記号表（勤務時間帯）'!$C$6:$K$35,9,FALSE))</f>
        <v/>
      </c>
      <c r="AP35" s="447" t="str">
        <f>IF(AP34="","",VLOOKUP(AP34,'シフト記号表（勤務時間帯）'!$C$6:$K$35,9,FALSE))</f>
        <v/>
      </c>
      <c r="AQ35" s="447" t="str">
        <f>IF(AQ34="","",VLOOKUP(AQ34,'シフト記号表（勤務時間帯）'!$C$6:$K$35,9,FALSE))</f>
        <v/>
      </c>
      <c r="AR35" s="447" t="str">
        <f>IF(AR34="","",VLOOKUP(AR34,'シフト記号表（勤務時間帯）'!$C$6:$K$35,9,FALSE))</f>
        <v/>
      </c>
      <c r="AS35" s="447" t="str">
        <f>IF(AS34="","",VLOOKUP(AS34,'シフト記号表（勤務時間帯）'!$C$6:$K$35,9,FALSE))</f>
        <v/>
      </c>
      <c r="AT35" s="454" t="str">
        <f>IF(AT34="","",VLOOKUP(AT34,'シフト記号表（勤務時間帯）'!$C$6:$K$35,9,FALSE))</f>
        <v/>
      </c>
      <c r="AU35" s="441" t="str">
        <f>IF(AU34="","",VLOOKUP(AU34,'シフト記号表（勤務時間帯）'!$C$6:$K$35,9,FALSE))</f>
        <v/>
      </c>
      <c r="AV35" s="447" t="str">
        <f>IF(AV34="","",VLOOKUP(AV34,'シフト記号表（勤務時間帯）'!$C$6:$K$35,9,FALSE))</f>
        <v/>
      </c>
      <c r="AW35" s="447" t="str">
        <f>IF(AW34="","",VLOOKUP(AW34,'シフト記号表（勤務時間帯）'!$C$6:$K$35,9,FALSE))</f>
        <v/>
      </c>
      <c r="AX35" s="479">
        <f>IF($BB$3="４週",SUM(S35:AT35),IF($BB$3="暦月",SUM(S35:AW35),""))</f>
        <v>0</v>
      </c>
      <c r="AY35" s="490"/>
      <c r="AZ35" s="501">
        <f>IF($BB$3="４週",AX35/4,IF($BB$3="暦月",'地密通所（1枚版）'!AX35/('地密通所（1枚版）'!$BB$8/7),""))</f>
        <v>0</v>
      </c>
      <c r="BA35" s="509"/>
      <c r="BB35" s="301"/>
      <c r="BC35" s="316"/>
      <c r="BD35" s="316"/>
      <c r="BE35" s="316"/>
      <c r="BF35" s="330"/>
    </row>
    <row r="36" spans="2:58" ht="20.25" customHeight="1">
      <c r="B36" s="362"/>
      <c r="C36" s="36"/>
      <c r="D36" s="56"/>
      <c r="E36" s="66"/>
      <c r="F36" s="69">
        <f>C34</f>
        <v>0</v>
      </c>
      <c r="G36" s="83"/>
      <c r="H36" s="94"/>
      <c r="I36" s="103"/>
      <c r="J36" s="103"/>
      <c r="K36" s="108"/>
      <c r="L36" s="120"/>
      <c r="M36" s="130"/>
      <c r="N36" s="130"/>
      <c r="O36" s="142"/>
      <c r="P36" s="414" t="s">
        <v>73</v>
      </c>
      <c r="Q36" s="423"/>
      <c r="R36" s="431"/>
      <c r="S36" s="442" t="str">
        <f>IF(S34="","",VLOOKUP(S34,'シフト記号表（勤務時間帯）'!$C$6:$U$35,19,FALSE))</f>
        <v/>
      </c>
      <c r="T36" s="448" t="str">
        <f>IF(T34="","",VLOOKUP(T34,'シフト記号表（勤務時間帯）'!$C$6:$U$35,19,FALSE))</f>
        <v/>
      </c>
      <c r="U36" s="448" t="str">
        <f>IF(U34="","",VLOOKUP(U34,'シフト記号表（勤務時間帯）'!$C$6:$U$35,19,FALSE))</f>
        <v/>
      </c>
      <c r="V36" s="448" t="str">
        <f>IF(V34="","",VLOOKUP(V34,'シフト記号表（勤務時間帯）'!$C$6:$U$35,19,FALSE))</f>
        <v/>
      </c>
      <c r="W36" s="448" t="str">
        <f>IF(W34="","",VLOOKUP(W34,'シフト記号表（勤務時間帯）'!$C$6:$U$35,19,FALSE))</f>
        <v/>
      </c>
      <c r="X36" s="448" t="str">
        <f>IF(X34="","",VLOOKUP(X34,'シフト記号表（勤務時間帯）'!$C$6:$U$35,19,FALSE))</f>
        <v/>
      </c>
      <c r="Y36" s="455" t="str">
        <f>IF(Y34="","",VLOOKUP(Y34,'シフト記号表（勤務時間帯）'!$C$6:$U$35,19,FALSE))</f>
        <v/>
      </c>
      <c r="Z36" s="442" t="str">
        <f>IF(Z34="","",VLOOKUP(Z34,'シフト記号表（勤務時間帯）'!$C$6:$U$35,19,FALSE))</f>
        <v/>
      </c>
      <c r="AA36" s="448" t="str">
        <f>IF(AA34="","",VLOOKUP(AA34,'シフト記号表（勤務時間帯）'!$C$6:$U$35,19,FALSE))</f>
        <v/>
      </c>
      <c r="AB36" s="448" t="str">
        <f>IF(AB34="","",VLOOKUP(AB34,'シフト記号表（勤務時間帯）'!$C$6:$U$35,19,FALSE))</f>
        <v/>
      </c>
      <c r="AC36" s="448" t="str">
        <f>IF(AC34="","",VLOOKUP(AC34,'シフト記号表（勤務時間帯）'!$C$6:$U$35,19,FALSE))</f>
        <v/>
      </c>
      <c r="AD36" s="448" t="str">
        <f>IF(AD34="","",VLOOKUP(AD34,'シフト記号表（勤務時間帯）'!$C$6:$U$35,19,FALSE))</f>
        <v/>
      </c>
      <c r="AE36" s="448" t="str">
        <f>IF(AE34="","",VLOOKUP(AE34,'シフト記号表（勤務時間帯）'!$C$6:$U$35,19,FALSE))</f>
        <v/>
      </c>
      <c r="AF36" s="455" t="str">
        <f>IF(AF34="","",VLOOKUP(AF34,'シフト記号表（勤務時間帯）'!$C$6:$U$35,19,FALSE))</f>
        <v/>
      </c>
      <c r="AG36" s="442" t="str">
        <f>IF(AG34="","",VLOOKUP(AG34,'シフト記号表（勤務時間帯）'!$C$6:$U$35,19,FALSE))</f>
        <v/>
      </c>
      <c r="AH36" s="448" t="str">
        <f>IF(AH34="","",VLOOKUP(AH34,'シフト記号表（勤務時間帯）'!$C$6:$U$35,19,FALSE))</f>
        <v/>
      </c>
      <c r="AI36" s="448" t="str">
        <f>IF(AI34="","",VLOOKUP(AI34,'シフト記号表（勤務時間帯）'!$C$6:$U$35,19,FALSE))</f>
        <v/>
      </c>
      <c r="AJ36" s="448" t="str">
        <f>IF(AJ34="","",VLOOKUP(AJ34,'シフト記号表（勤務時間帯）'!$C$6:$U$35,19,FALSE))</f>
        <v/>
      </c>
      <c r="AK36" s="448" t="str">
        <f>IF(AK34="","",VLOOKUP(AK34,'シフト記号表（勤務時間帯）'!$C$6:$U$35,19,FALSE))</f>
        <v/>
      </c>
      <c r="AL36" s="448" t="str">
        <f>IF(AL34="","",VLOOKUP(AL34,'シフト記号表（勤務時間帯）'!$C$6:$U$35,19,FALSE))</f>
        <v/>
      </c>
      <c r="AM36" s="455" t="str">
        <f>IF(AM34="","",VLOOKUP(AM34,'シフト記号表（勤務時間帯）'!$C$6:$U$35,19,FALSE))</f>
        <v/>
      </c>
      <c r="AN36" s="442" t="str">
        <f>IF(AN34="","",VLOOKUP(AN34,'シフト記号表（勤務時間帯）'!$C$6:$U$35,19,FALSE))</f>
        <v/>
      </c>
      <c r="AO36" s="448" t="str">
        <f>IF(AO34="","",VLOOKUP(AO34,'シフト記号表（勤務時間帯）'!$C$6:$U$35,19,FALSE))</f>
        <v/>
      </c>
      <c r="AP36" s="448" t="str">
        <f>IF(AP34="","",VLOOKUP(AP34,'シフト記号表（勤務時間帯）'!$C$6:$U$35,19,FALSE))</f>
        <v/>
      </c>
      <c r="AQ36" s="448" t="str">
        <f>IF(AQ34="","",VLOOKUP(AQ34,'シフト記号表（勤務時間帯）'!$C$6:$U$35,19,FALSE))</f>
        <v/>
      </c>
      <c r="AR36" s="448" t="str">
        <f>IF(AR34="","",VLOOKUP(AR34,'シフト記号表（勤務時間帯）'!$C$6:$U$35,19,FALSE))</f>
        <v/>
      </c>
      <c r="AS36" s="448" t="str">
        <f>IF(AS34="","",VLOOKUP(AS34,'シフト記号表（勤務時間帯）'!$C$6:$U$35,19,FALSE))</f>
        <v/>
      </c>
      <c r="AT36" s="455" t="str">
        <f>IF(AT34="","",VLOOKUP(AT34,'シフト記号表（勤務時間帯）'!$C$6:$U$35,19,FALSE))</f>
        <v/>
      </c>
      <c r="AU36" s="442" t="str">
        <f>IF(AU34="","",VLOOKUP(AU34,'シフト記号表（勤務時間帯）'!$C$6:$U$35,19,FALSE))</f>
        <v/>
      </c>
      <c r="AV36" s="448" t="str">
        <f>IF(AV34="","",VLOOKUP(AV34,'シフト記号表（勤務時間帯）'!$C$6:$U$35,19,FALSE))</f>
        <v/>
      </c>
      <c r="AW36" s="448" t="str">
        <f>IF(AW34="","",VLOOKUP(AW34,'シフト記号表（勤務時間帯）'!$C$6:$U$35,19,FALSE))</f>
        <v/>
      </c>
      <c r="AX36" s="480">
        <f>IF($BB$3="４週",SUM(S36:AT36),IF($BB$3="暦月",SUM(S36:AW36),""))</f>
        <v>0</v>
      </c>
      <c r="AY36" s="491"/>
      <c r="AZ36" s="502">
        <f>IF($BB$3="４週",AX36/4,IF($BB$3="暦月",'地密通所（1枚版）'!AX36/('地密通所（1枚版）'!$BB$8/7),""))</f>
        <v>0</v>
      </c>
      <c r="BA36" s="510"/>
      <c r="BB36" s="302"/>
      <c r="BC36" s="317"/>
      <c r="BD36" s="317"/>
      <c r="BE36" s="317"/>
      <c r="BF36" s="331"/>
    </row>
    <row r="37" spans="2:58" ht="20.25" customHeight="1">
      <c r="B37" s="362">
        <f>B34+1</f>
        <v>6</v>
      </c>
      <c r="C37" s="34"/>
      <c r="D37" s="54"/>
      <c r="E37" s="64"/>
      <c r="F37" s="71"/>
      <c r="G37" s="71"/>
      <c r="H37" s="95"/>
      <c r="I37" s="103"/>
      <c r="J37" s="103"/>
      <c r="K37" s="108"/>
      <c r="L37" s="119"/>
      <c r="M37" s="129"/>
      <c r="N37" s="129"/>
      <c r="O37" s="141"/>
      <c r="P37" s="415" t="s">
        <v>70</v>
      </c>
      <c r="Q37" s="424"/>
      <c r="R37" s="432"/>
      <c r="S37" s="181"/>
      <c r="T37" s="195"/>
      <c r="U37" s="195"/>
      <c r="V37" s="195"/>
      <c r="W37" s="195"/>
      <c r="X37" s="195"/>
      <c r="Y37" s="208"/>
      <c r="Z37" s="181"/>
      <c r="AA37" s="195"/>
      <c r="AB37" s="195"/>
      <c r="AC37" s="195"/>
      <c r="AD37" s="195"/>
      <c r="AE37" s="195"/>
      <c r="AF37" s="208"/>
      <c r="AG37" s="181"/>
      <c r="AH37" s="195"/>
      <c r="AI37" s="195"/>
      <c r="AJ37" s="195"/>
      <c r="AK37" s="195"/>
      <c r="AL37" s="195"/>
      <c r="AM37" s="208"/>
      <c r="AN37" s="181"/>
      <c r="AO37" s="195"/>
      <c r="AP37" s="195"/>
      <c r="AQ37" s="195"/>
      <c r="AR37" s="195"/>
      <c r="AS37" s="195"/>
      <c r="AT37" s="208"/>
      <c r="AU37" s="181"/>
      <c r="AV37" s="195"/>
      <c r="AW37" s="195"/>
      <c r="AX37" s="481"/>
      <c r="AY37" s="492"/>
      <c r="AZ37" s="503"/>
      <c r="BA37" s="511"/>
      <c r="BB37" s="303"/>
      <c r="BC37" s="318"/>
      <c r="BD37" s="318"/>
      <c r="BE37" s="318"/>
      <c r="BF37" s="332"/>
    </row>
    <row r="38" spans="2:58" ht="20.25" customHeight="1">
      <c r="B38" s="362"/>
      <c r="C38" s="35"/>
      <c r="D38" s="55"/>
      <c r="E38" s="65"/>
      <c r="F38" s="69"/>
      <c r="G38" s="82"/>
      <c r="H38" s="94"/>
      <c r="I38" s="103"/>
      <c r="J38" s="103"/>
      <c r="K38" s="108"/>
      <c r="L38" s="118"/>
      <c r="M38" s="128"/>
      <c r="N38" s="128"/>
      <c r="O38" s="140"/>
      <c r="P38" s="413" t="s">
        <v>27</v>
      </c>
      <c r="Q38" s="422"/>
      <c r="R38" s="430"/>
      <c r="S38" s="441" t="str">
        <f>IF(S37="","",VLOOKUP(S37,'シフト記号表（勤務時間帯）'!$C$6:$K$35,9,FALSE))</f>
        <v/>
      </c>
      <c r="T38" s="447" t="str">
        <f>IF(T37="","",VLOOKUP(T37,'シフト記号表（勤務時間帯）'!$C$6:$K$35,9,FALSE))</f>
        <v/>
      </c>
      <c r="U38" s="447" t="str">
        <f>IF(U37="","",VLOOKUP(U37,'シフト記号表（勤務時間帯）'!$C$6:$K$35,9,FALSE))</f>
        <v/>
      </c>
      <c r="V38" s="447" t="str">
        <f>IF(V37="","",VLOOKUP(V37,'シフト記号表（勤務時間帯）'!$C$6:$K$35,9,FALSE))</f>
        <v/>
      </c>
      <c r="W38" s="447" t="str">
        <f>IF(W37="","",VLOOKUP(W37,'シフト記号表（勤務時間帯）'!$C$6:$K$35,9,FALSE))</f>
        <v/>
      </c>
      <c r="X38" s="447" t="str">
        <f>IF(X37="","",VLOOKUP(X37,'シフト記号表（勤務時間帯）'!$C$6:$K$35,9,FALSE))</f>
        <v/>
      </c>
      <c r="Y38" s="454" t="str">
        <f>IF(Y37="","",VLOOKUP(Y37,'シフト記号表（勤務時間帯）'!$C$6:$K$35,9,FALSE))</f>
        <v/>
      </c>
      <c r="Z38" s="441" t="str">
        <f>IF(Z37="","",VLOOKUP(Z37,'シフト記号表（勤務時間帯）'!$C$6:$K$35,9,FALSE))</f>
        <v/>
      </c>
      <c r="AA38" s="447" t="str">
        <f>IF(AA37="","",VLOOKUP(AA37,'シフト記号表（勤務時間帯）'!$C$6:$K$35,9,FALSE))</f>
        <v/>
      </c>
      <c r="AB38" s="447" t="str">
        <f>IF(AB37="","",VLOOKUP(AB37,'シフト記号表（勤務時間帯）'!$C$6:$K$35,9,FALSE))</f>
        <v/>
      </c>
      <c r="AC38" s="447" t="str">
        <f>IF(AC37="","",VLOOKUP(AC37,'シフト記号表（勤務時間帯）'!$C$6:$K$35,9,FALSE))</f>
        <v/>
      </c>
      <c r="AD38" s="447" t="str">
        <f>IF(AD37="","",VLOOKUP(AD37,'シフト記号表（勤務時間帯）'!$C$6:$K$35,9,FALSE))</f>
        <v/>
      </c>
      <c r="AE38" s="447" t="str">
        <f>IF(AE37="","",VLOOKUP(AE37,'シフト記号表（勤務時間帯）'!$C$6:$K$35,9,FALSE))</f>
        <v/>
      </c>
      <c r="AF38" s="454" t="str">
        <f>IF(AF37="","",VLOOKUP(AF37,'シフト記号表（勤務時間帯）'!$C$6:$K$35,9,FALSE))</f>
        <v/>
      </c>
      <c r="AG38" s="441" t="str">
        <f>IF(AG37="","",VLOOKUP(AG37,'シフト記号表（勤務時間帯）'!$C$6:$K$35,9,FALSE))</f>
        <v/>
      </c>
      <c r="AH38" s="447" t="str">
        <f>IF(AH37="","",VLOOKUP(AH37,'シフト記号表（勤務時間帯）'!$C$6:$K$35,9,FALSE))</f>
        <v/>
      </c>
      <c r="AI38" s="447" t="str">
        <f>IF(AI37="","",VLOOKUP(AI37,'シフト記号表（勤務時間帯）'!$C$6:$K$35,9,FALSE))</f>
        <v/>
      </c>
      <c r="AJ38" s="447" t="str">
        <f>IF(AJ37="","",VLOOKUP(AJ37,'シフト記号表（勤務時間帯）'!$C$6:$K$35,9,FALSE))</f>
        <v/>
      </c>
      <c r="AK38" s="447" t="str">
        <f>IF(AK37="","",VLOOKUP(AK37,'シフト記号表（勤務時間帯）'!$C$6:$K$35,9,FALSE))</f>
        <v/>
      </c>
      <c r="AL38" s="447" t="str">
        <f>IF(AL37="","",VLOOKUP(AL37,'シフト記号表（勤務時間帯）'!$C$6:$K$35,9,FALSE))</f>
        <v/>
      </c>
      <c r="AM38" s="454" t="str">
        <f>IF(AM37="","",VLOOKUP(AM37,'シフト記号表（勤務時間帯）'!$C$6:$K$35,9,FALSE))</f>
        <v/>
      </c>
      <c r="AN38" s="441" t="str">
        <f>IF(AN37="","",VLOOKUP(AN37,'シフト記号表（勤務時間帯）'!$C$6:$K$35,9,FALSE))</f>
        <v/>
      </c>
      <c r="AO38" s="447" t="str">
        <f>IF(AO37="","",VLOOKUP(AO37,'シフト記号表（勤務時間帯）'!$C$6:$K$35,9,FALSE))</f>
        <v/>
      </c>
      <c r="AP38" s="447" t="str">
        <f>IF(AP37="","",VLOOKUP(AP37,'シフト記号表（勤務時間帯）'!$C$6:$K$35,9,FALSE))</f>
        <v/>
      </c>
      <c r="AQ38" s="447" t="str">
        <f>IF(AQ37="","",VLOOKUP(AQ37,'シフト記号表（勤務時間帯）'!$C$6:$K$35,9,FALSE))</f>
        <v/>
      </c>
      <c r="AR38" s="447" t="str">
        <f>IF(AR37="","",VLOOKUP(AR37,'シフト記号表（勤務時間帯）'!$C$6:$K$35,9,FALSE))</f>
        <v/>
      </c>
      <c r="AS38" s="447" t="str">
        <f>IF(AS37="","",VLOOKUP(AS37,'シフト記号表（勤務時間帯）'!$C$6:$K$35,9,FALSE))</f>
        <v/>
      </c>
      <c r="AT38" s="454" t="str">
        <f>IF(AT37="","",VLOOKUP(AT37,'シフト記号表（勤務時間帯）'!$C$6:$K$35,9,FALSE))</f>
        <v/>
      </c>
      <c r="AU38" s="441" t="str">
        <f>IF(AU37="","",VLOOKUP(AU37,'シフト記号表（勤務時間帯）'!$C$6:$K$35,9,FALSE))</f>
        <v/>
      </c>
      <c r="AV38" s="447" t="str">
        <f>IF(AV37="","",VLOOKUP(AV37,'シフト記号表（勤務時間帯）'!$C$6:$K$35,9,FALSE))</f>
        <v/>
      </c>
      <c r="AW38" s="447" t="str">
        <f>IF(AW37="","",VLOOKUP(AW37,'シフト記号表（勤務時間帯）'!$C$6:$K$35,9,FALSE))</f>
        <v/>
      </c>
      <c r="AX38" s="479">
        <f>IF($BB$3="４週",SUM(S38:AT38),IF($BB$3="暦月",SUM(S38:AW38),""))</f>
        <v>0</v>
      </c>
      <c r="AY38" s="490"/>
      <c r="AZ38" s="501">
        <f>IF($BB$3="４週",AX38/4,IF($BB$3="暦月",'地密通所（1枚版）'!AX38/('地密通所（1枚版）'!$BB$8/7),""))</f>
        <v>0</v>
      </c>
      <c r="BA38" s="509"/>
      <c r="BB38" s="301"/>
      <c r="BC38" s="316"/>
      <c r="BD38" s="316"/>
      <c r="BE38" s="316"/>
      <c r="BF38" s="330"/>
    </row>
    <row r="39" spans="2:58" ht="20.25" customHeight="1">
      <c r="B39" s="362"/>
      <c r="C39" s="36"/>
      <c r="D39" s="56"/>
      <c r="E39" s="66"/>
      <c r="F39" s="69">
        <f>C37</f>
        <v>0</v>
      </c>
      <c r="G39" s="83"/>
      <c r="H39" s="94"/>
      <c r="I39" s="103"/>
      <c r="J39" s="103"/>
      <c r="K39" s="108"/>
      <c r="L39" s="120"/>
      <c r="M39" s="130"/>
      <c r="N39" s="130"/>
      <c r="O39" s="142"/>
      <c r="P39" s="414" t="s">
        <v>73</v>
      </c>
      <c r="Q39" s="423"/>
      <c r="R39" s="431"/>
      <c r="S39" s="442" t="str">
        <f>IF(S37="","",VLOOKUP(S37,'シフト記号表（勤務時間帯）'!$C$6:$U$35,19,FALSE))</f>
        <v/>
      </c>
      <c r="T39" s="448" t="str">
        <f>IF(T37="","",VLOOKUP(T37,'シフト記号表（勤務時間帯）'!$C$6:$U$35,19,FALSE))</f>
        <v/>
      </c>
      <c r="U39" s="448" t="str">
        <f>IF(U37="","",VLOOKUP(U37,'シフト記号表（勤務時間帯）'!$C$6:$U$35,19,FALSE))</f>
        <v/>
      </c>
      <c r="V39" s="448" t="str">
        <f>IF(V37="","",VLOOKUP(V37,'シフト記号表（勤務時間帯）'!$C$6:$U$35,19,FALSE))</f>
        <v/>
      </c>
      <c r="W39" s="448" t="str">
        <f>IF(W37="","",VLOOKUP(W37,'シフト記号表（勤務時間帯）'!$C$6:$U$35,19,FALSE))</f>
        <v/>
      </c>
      <c r="X39" s="448" t="str">
        <f>IF(X37="","",VLOOKUP(X37,'シフト記号表（勤務時間帯）'!$C$6:$U$35,19,FALSE))</f>
        <v/>
      </c>
      <c r="Y39" s="455" t="str">
        <f>IF(Y37="","",VLOOKUP(Y37,'シフト記号表（勤務時間帯）'!$C$6:$U$35,19,FALSE))</f>
        <v/>
      </c>
      <c r="Z39" s="442" t="str">
        <f>IF(Z37="","",VLOOKUP(Z37,'シフト記号表（勤務時間帯）'!$C$6:$U$35,19,FALSE))</f>
        <v/>
      </c>
      <c r="AA39" s="448" t="str">
        <f>IF(AA37="","",VLOOKUP(AA37,'シフト記号表（勤務時間帯）'!$C$6:$U$35,19,FALSE))</f>
        <v/>
      </c>
      <c r="AB39" s="448" t="str">
        <f>IF(AB37="","",VLOOKUP(AB37,'シフト記号表（勤務時間帯）'!$C$6:$U$35,19,FALSE))</f>
        <v/>
      </c>
      <c r="AC39" s="448" t="str">
        <f>IF(AC37="","",VLOOKUP(AC37,'シフト記号表（勤務時間帯）'!$C$6:$U$35,19,FALSE))</f>
        <v/>
      </c>
      <c r="AD39" s="448" t="str">
        <f>IF(AD37="","",VLOOKUP(AD37,'シフト記号表（勤務時間帯）'!$C$6:$U$35,19,FALSE))</f>
        <v/>
      </c>
      <c r="AE39" s="448" t="str">
        <f>IF(AE37="","",VLOOKUP(AE37,'シフト記号表（勤務時間帯）'!$C$6:$U$35,19,FALSE))</f>
        <v/>
      </c>
      <c r="AF39" s="455" t="str">
        <f>IF(AF37="","",VLOOKUP(AF37,'シフト記号表（勤務時間帯）'!$C$6:$U$35,19,FALSE))</f>
        <v/>
      </c>
      <c r="AG39" s="442" t="str">
        <f>IF(AG37="","",VLOOKUP(AG37,'シフト記号表（勤務時間帯）'!$C$6:$U$35,19,FALSE))</f>
        <v/>
      </c>
      <c r="AH39" s="448" t="str">
        <f>IF(AH37="","",VLOOKUP(AH37,'シフト記号表（勤務時間帯）'!$C$6:$U$35,19,FALSE))</f>
        <v/>
      </c>
      <c r="AI39" s="448" t="str">
        <f>IF(AI37="","",VLOOKUP(AI37,'シフト記号表（勤務時間帯）'!$C$6:$U$35,19,FALSE))</f>
        <v/>
      </c>
      <c r="AJ39" s="448" t="str">
        <f>IF(AJ37="","",VLOOKUP(AJ37,'シフト記号表（勤務時間帯）'!$C$6:$U$35,19,FALSE))</f>
        <v/>
      </c>
      <c r="AK39" s="448" t="str">
        <f>IF(AK37="","",VLOOKUP(AK37,'シフト記号表（勤務時間帯）'!$C$6:$U$35,19,FALSE))</f>
        <v/>
      </c>
      <c r="AL39" s="448" t="str">
        <f>IF(AL37="","",VLOOKUP(AL37,'シフト記号表（勤務時間帯）'!$C$6:$U$35,19,FALSE))</f>
        <v/>
      </c>
      <c r="AM39" s="455" t="str">
        <f>IF(AM37="","",VLOOKUP(AM37,'シフト記号表（勤務時間帯）'!$C$6:$U$35,19,FALSE))</f>
        <v/>
      </c>
      <c r="AN39" s="442" t="str">
        <f>IF(AN37="","",VLOOKUP(AN37,'シフト記号表（勤務時間帯）'!$C$6:$U$35,19,FALSE))</f>
        <v/>
      </c>
      <c r="AO39" s="448" t="str">
        <f>IF(AO37="","",VLOOKUP(AO37,'シフト記号表（勤務時間帯）'!$C$6:$U$35,19,FALSE))</f>
        <v/>
      </c>
      <c r="AP39" s="448" t="str">
        <f>IF(AP37="","",VLOOKUP(AP37,'シフト記号表（勤務時間帯）'!$C$6:$U$35,19,FALSE))</f>
        <v/>
      </c>
      <c r="AQ39" s="448" t="str">
        <f>IF(AQ37="","",VLOOKUP(AQ37,'シフト記号表（勤務時間帯）'!$C$6:$U$35,19,FALSE))</f>
        <v/>
      </c>
      <c r="AR39" s="448" t="str">
        <f>IF(AR37="","",VLOOKUP(AR37,'シフト記号表（勤務時間帯）'!$C$6:$U$35,19,FALSE))</f>
        <v/>
      </c>
      <c r="AS39" s="448" t="str">
        <f>IF(AS37="","",VLOOKUP(AS37,'シフト記号表（勤務時間帯）'!$C$6:$U$35,19,FALSE))</f>
        <v/>
      </c>
      <c r="AT39" s="455" t="str">
        <f>IF(AT37="","",VLOOKUP(AT37,'シフト記号表（勤務時間帯）'!$C$6:$U$35,19,FALSE))</f>
        <v/>
      </c>
      <c r="AU39" s="442" t="str">
        <f>IF(AU37="","",VLOOKUP(AU37,'シフト記号表（勤務時間帯）'!$C$6:$U$35,19,FALSE))</f>
        <v/>
      </c>
      <c r="AV39" s="448" t="str">
        <f>IF(AV37="","",VLOOKUP(AV37,'シフト記号表（勤務時間帯）'!$C$6:$U$35,19,FALSE))</f>
        <v/>
      </c>
      <c r="AW39" s="448" t="str">
        <f>IF(AW37="","",VLOOKUP(AW37,'シフト記号表（勤務時間帯）'!$C$6:$U$35,19,FALSE))</f>
        <v/>
      </c>
      <c r="AX39" s="480">
        <f>IF($BB$3="４週",SUM(S39:AT39),IF($BB$3="暦月",SUM(S39:AW39),""))</f>
        <v>0</v>
      </c>
      <c r="AY39" s="491"/>
      <c r="AZ39" s="502">
        <f>IF($BB$3="４週",AX39/4,IF($BB$3="暦月",'地密通所（1枚版）'!AX39/('地密通所（1枚版）'!$BB$8/7),""))</f>
        <v>0</v>
      </c>
      <c r="BA39" s="510"/>
      <c r="BB39" s="302"/>
      <c r="BC39" s="317"/>
      <c r="BD39" s="317"/>
      <c r="BE39" s="317"/>
      <c r="BF39" s="331"/>
    </row>
    <row r="40" spans="2:58" ht="20.25" customHeight="1">
      <c r="B40" s="362">
        <f>B37+1</f>
        <v>7</v>
      </c>
      <c r="C40" s="34"/>
      <c r="D40" s="54"/>
      <c r="E40" s="64"/>
      <c r="F40" s="71"/>
      <c r="G40" s="71"/>
      <c r="H40" s="95"/>
      <c r="I40" s="103"/>
      <c r="J40" s="103"/>
      <c r="K40" s="108"/>
      <c r="L40" s="119"/>
      <c r="M40" s="129"/>
      <c r="N40" s="129"/>
      <c r="O40" s="141"/>
      <c r="P40" s="415" t="s">
        <v>70</v>
      </c>
      <c r="Q40" s="424"/>
      <c r="R40" s="432"/>
      <c r="S40" s="181"/>
      <c r="T40" s="195"/>
      <c r="U40" s="195"/>
      <c r="V40" s="195"/>
      <c r="W40" s="195"/>
      <c r="X40" s="195"/>
      <c r="Y40" s="208"/>
      <c r="Z40" s="181"/>
      <c r="AA40" s="195"/>
      <c r="AB40" s="195"/>
      <c r="AC40" s="195"/>
      <c r="AD40" s="195"/>
      <c r="AE40" s="195"/>
      <c r="AF40" s="208"/>
      <c r="AG40" s="181"/>
      <c r="AH40" s="195"/>
      <c r="AI40" s="195"/>
      <c r="AJ40" s="195"/>
      <c r="AK40" s="195"/>
      <c r="AL40" s="195"/>
      <c r="AM40" s="208"/>
      <c r="AN40" s="181"/>
      <c r="AO40" s="195"/>
      <c r="AP40" s="195"/>
      <c r="AQ40" s="195"/>
      <c r="AR40" s="195"/>
      <c r="AS40" s="195"/>
      <c r="AT40" s="208"/>
      <c r="AU40" s="181"/>
      <c r="AV40" s="195"/>
      <c r="AW40" s="195"/>
      <c r="AX40" s="481"/>
      <c r="AY40" s="492"/>
      <c r="AZ40" s="503"/>
      <c r="BA40" s="511"/>
      <c r="BB40" s="303"/>
      <c r="BC40" s="318"/>
      <c r="BD40" s="318"/>
      <c r="BE40" s="318"/>
      <c r="BF40" s="332"/>
    </row>
    <row r="41" spans="2:58" ht="20.25" customHeight="1">
      <c r="B41" s="362"/>
      <c r="C41" s="35"/>
      <c r="D41" s="55"/>
      <c r="E41" s="65"/>
      <c r="F41" s="69"/>
      <c r="G41" s="82"/>
      <c r="H41" s="94"/>
      <c r="I41" s="103"/>
      <c r="J41" s="103"/>
      <c r="K41" s="108"/>
      <c r="L41" s="118"/>
      <c r="M41" s="128"/>
      <c r="N41" s="128"/>
      <c r="O41" s="140"/>
      <c r="P41" s="413" t="s">
        <v>27</v>
      </c>
      <c r="Q41" s="422"/>
      <c r="R41" s="430"/>
      <c r="S41" s="441" t="str">
        <f>IF(S40="","",VLOOKUP(S40,'シフト記号表（勤務時間帯）'!$C$6:$K$35,9,FALSE))</f>
        <v/>
      </c>
      <c r="T41" s="447" t="str">
        <f>IF(T40="","",VLOOKUP(T40,'シフト記号表（勤務時間帯）'!$C$6:$K$35,9,FALSE))</f>
        <v/>
      </c>
      <c r="U41" s="447" t="str">
        <f>IF(U40="","",VLOOKUP(U40,'シフト記号表（勤務時間帯）'!$C$6:$K$35,9,FALSE))</f>
        <v/>
      </c>
      <c r="V41" s="447" t="str">
        <f>IF(V40="","",VLOOKUP(V40,'シフト記号表（勤務時間帯）'!$C$6:$K$35,9,FALSE))</f>
        <v/>
      </c>
      <c r="W41" s="447" t="str">
        <f>IF(W40="","",VLOOKUP(W40,'シフト記号表（勤務時間帯）'!$C$6:$K$35,9,FALSE))</f>
        <v/>
      </c>
      <c r="X41" s="447" t="str">
        <f>IF(X40="","",VLOOKUP(X40,'シフト記号表（勤務時間帯）'!$C$6:$K$35,9,FALSE))</f>
        <v/>
      </c>
      <c r="Y41" s="454" t="str">
        <f>IF(Y40="","",VLOOKUP(Y40,'シフト記号表（勤務時間帯）'!$C$6:$K$35,9,FALSE))</f>
        <v/>
      </c>
      <c r="Z41" s="441" t="str">
        <f>IF(Z40="","",VLOOKUP(Z40,'シフト記号表（勤務時間帯）'!$C$6:$K$35,9,FALSE))</f>
        <v/>
      </c>
      <c r="AA41" s="447" t="str">
        <f>IF(AA40="","",VLOOKUP(AA40,'シフト記号表（勤務時間帯）'!$C$6:$K$35,9,FALSE))</f>
        <v/>
      </c>
      <c r="AB41" s="447" t="str">
        <f>IF(AB40="","",VLOOKUP(AB40,'シフト記号表（勤務時間帯）'!$C$6:$K$35,9,FALSE))</f>
        <v/>
      </c>
      <c r="AC41" s="447" t="str">
        <f>IF(AC40="","",VLOOKUP(AC40,'シフト記号表（勤務時間帯）'!$C$6:$K$35,9,FALSE))</f>
        <v/>
      </c>
      <c r="AD41" s="447" t="str">
        <f>IF(AD40="","",VLOOKUP(AD40,'シフト記号表（勤務時間帯）'!$C$6:$K$35,9,FALSE))</f>
        <v/>
      </c>
      <c r="AE41" s="447" t="str">
        <f>IF(AE40="","",VLOOKUP(AE40,'シフト記号表（勤務時間帯）'!$C$6:$K$35,9,FALSE))</f>
        <v/>
      </c>
      <c r="AF41" s="454" t="str">
        <f>IF(AF40="","",VLOOKUP(AF40,'シフト記号表（勤務時間帯）'!$C$6:$K$35,9,FALSE))</f>
        <v/>
      </c>
      <c r="AG41" s="441" t="str">
        <f>IF(AG40="","",VLOOKUP(AG40,'シフト記号表（勤務時間帯）'!$C$6:$K$35,9,FALSE))</f>
        <v/>
      </c>
      <c r="AH41" s="447" t="str">
        <f>IF(AH40="","",VLOOKUP(AH40,'シフト記号表（勤務時間帯）'!$C$6:$K$35,9,FALSE))</f>
        <v/>
      </c>
      <c r="AI41" s="447" t="str">
        <f>IF(AI40="","",VLOOKUP(AI40,'シフト記号表（勤務時間帯）'!$C$6:$K$35,9,FALSE))</f>
        <v/>
      </c>
      <c r="AJ41" s="447" t="str">
        <f>IF(AJ40="","",VLOOKUP(AJ40,'シフト記号表（勤務時間帯）'!$C$6:$K$35,9,FALSE))</f>
        <v/>
      </c>
      <c r="AK41" s="447" t="str">
        <f>IF(AK40="","",VLOOKUP(AK40,'シフト記号表（勤務時間帯）'!$C$6:$K$35,9,FALSE))</f>
        <v/>
      </c>
      <c r="AL41" s="447" t="str">
        <f>IF(AL40="","",VLOOKUP(AL40,'シフト記号表（勤務時間帯）'!$C$6:$K$35,9,FALSE))</f>
        <v/>
      </c>
      <c r="AM41" s="454" t="str">
        <f>IF(AM40="","",VLOOKUP(AM40,'シフト記号表（勤務時間帯）'!$C$6:$K$35,9,FALSE))</f>
        <v/>
      </c>
      <c r="AN41" s="441" t="str">
        <f>IF(AN40="","",VLOOKUP(AN40,'シフト記号表（勤務時間帯）'!$C$6:$K$35,9,FALSE))</f>
        <v/>
      </c>
      <c r="AO41" s="447" t="str">
        <f>IF(AO40="","",VLOOKUP(AO40,'シフト記号表（勤務時間帯）'!$C$6:$K$35,9,FALSE))</f>
        <v/>
      </c>
      <c r="AP41" s="447" t="str">
        <f>IF(AP40="","",VLOOKUP(AP40,'シフト記号表（勤務時間帯）'!$C$6:$K$35,9,FALSE))</f>
        <v/>
      </c>
      <c r="AQ41" s="447" t="str">
        <f>IF(AQ40="","",VLOOKUP(AQ40,'シフト記号表（勤務時間帯）'!$C$6:$K$35,9,FALSE))</f>
        <v/>
      </c>
      <c r="AR41" s="447" t="str">
        <f>IF(AR40="","",VLOOKUP(AR40,'シフト記号表（勤務時間帯）'!$C$6:$K$35,9,FALSE))</f>
        <v/>
      </c>
      <c r="AS41" s="447" t="str">
        <f>IF(AS40="","",VLOOKUP(AS40,'シフト記号表（勤務時間帯）'!$C$6:$K$35,9,FALSE))</f>
        <v/>
      </c>
      <c r="AT41" s="454" t="str">
        <f>IF(AT40="","",VLOOKUP(AT40,'シフト記号表（勤務時間帯）'!$C$6:$K$35,9,FALSE))</f>
        <v/>
      </c>
      <c r="AU41" s="441" t="str">
        <f>IF(AU40="","",VLOOKUP(AU40,'シフト記号表（勤務時間帯）'!$C$6:$K$35,9,FALSE))</f>
        <v/>
      </c>
      <c r="AV41" s="447" t="str">
        <f>IF(AV40="","",VLOOKUP(AV40,'シフト記号表（勤務時間帯）'!$C$6:$K$35,9,FALSE))</f>
        <v/>
      </c>
      <c r="AW41" s="447" t="str">
        <f>IF(AW40="","",VLOOKUP(AW40,'シフト記号表（勤務時間帯）'!$C$6:$K$35,9,FALSE))</f>
        <v/>
      </c>
      <c r="AX41" s="479">
        <f>IF($BB$3="４週",SUM(S41:AT41),IF($BB$3="暦月",SUM(S41:AW41),""))</f>
        <v>0</v>
      </c>
      <c r="AY41" s="490"/>
      <c r="AZ41" s="501">
        <f>IF($BB$3="４週",AX41/4,IF($BB$3="暦月",'地密通所（1枚版）'!AX41/('地密通所（1枚版）'!$BB$8/7),""))</f>
        <v>0</v>
      </c>
      <c r="BA41" s="509"/>
      <c r="BB41" s="301"/>
      <c r="BC41" s="316"/>
      <c r="BD41" s="316"/>
      <c r="BE41" s="316"/>
      <c r="BF41" s="330"/>
    </row>
    <row r="42" spans="2:58" ht="20.25" customHeight="1">
      <c r="B42" s="362"/>
      <c r="C42" s="36"/>
      <c r="D42" s="56"/>
      <c r="E42" s="66"/>
      <c r="F42" s="69">
        <f>C40</f>
        <v>0</v>
      </c>
      <c r="G42" s="83"/>
      <c r="H42" s="94"/>
      <c r="I42" s="103"/>
      <c r="J42" s="103"/>
      <c r="K42" s="108"/>
      <c r="L42" s="120"/>
      <c r="M42" s="130"/>
      <c r="N42" s="130"/>
      <c r="O42" s="142"/>
      <c r="P42" s="414" t="s">
        <v>73</v>
      </c>
      <c r="Q42" s="423"/>
      <c r="R42" s="431"/>
      <c r="S42" s="442" t="str">
        <f>IF(S40="","",VLOOKUP(S40,'シフト記号表（勤務時間帯）'!$C$6:$U$35,19,FALSE))</f>
        <v/>
      </c>
      <c r="T42" s="448" t="str">
        <f>IF(T40="","",VLOOKUP(T40,'シフト記号表（勤務時間帯）'!$C$6:$U$35,19,FALSE))</f>
        <v/>
      </c>
      <c r="U42" s="448" t="str">
        <f>IF(U40="","",VLOOKUP(U40,'シフト記号表（勤務時間帯）'!$C$6:$U$35,19,FALSE))</f>
        <v/>
      </c>
      <c r="V42" s="448" t="str">
        <f>IF(V40="","",VLOOKUP(V40,'シフト記号表（勤務時間帯）'!$C$6:$U$35,19,FALSE))</f>
        <v/>
      </c>
      <c r="W42" s="448" t="str">
        <f>IF(W40="","",VLOOKUP(W40,'シフト記号表（勤務時間帯）'!$C$6:$U$35,19,FALSE))</f>
        <v/>
      </c>
      <c r="X42" s="448" t="str">
        <f>IF(X40="","",VLOOKUP(X40,'シフト記号表（勤務時間帯）'!$C$6:$U$35,19,FALSE))</f>
        <v/>
      </c>
      <c r="Y42" s="455" t="str">
        <f>IF(Y40="","",VLOOKUP(Y40,'シフト記号表（勤務時間帯）'!$C$6:$U$35,19,FALSE))</f>
        <v/>
      </c>
      <c r="Z42" s="442" t="str">
        <f>IF(Z40="","",VLOOKUP(Z40,'シフト記号表（勤務時間帯）'!$C$6:$U$35,19,FALSE))</f>
        <v/>
      </c>
      <c r="AA42" s="448" t="str">
        <f>IF(AA40="","",VLOOKUP(AA40,'シフト記号表（勤務時間帯）'!$C$6:$U$35,19,FALSE))</f>
        <v/>
      </c>
      <c r="AB42" s="448" t="str">
        <f>IF(AB40="","",VLOOKUP(AB40,'シフト記号表（勤務時間帯）'!$C$6:$U$35,19,FALSE))</f>
        <v/>
      </c>
      <c r="AC42" s="448" t="str">
        <f>IF(AC40="","",VLOOKUP(AC40,'シフト記号表（勤務時間帯）'!$C$6:$U$35,19,FALSE))</f>
        <v/>
      </c>
      <c r="AD42" s="448" t="str">
        <f>IF(AD40="","",VLOOKUP(AD40,'シフト記号表（勤務時間帯）'!$C$6:$U$35,19,FALSE))</f>
        <v/>
      </c>
      <c r="AE42" s="448" t="str">
        <f>IF(AE40="","",VLOOKUP(AE40,'シフト記号表（勤務時間帯）'!$C$6:$U$35,19,FALSE))</f>
        <v/>
      </c>
      <c r="AF42" s="455" t="str">
        <f>IF(AF40="","",VLOOKUP(AF40,'シフト記号表（勤務時間帯）'!$C$6:$U$35,19,FALSE))</f>
        <v/>
      </c>
      <c r="AG42" s="442" t="str">
        <f>IF(AG40="","",VLOOKUP(AG40,'シフト記号表（勤務時間帯）'!$C$6:$U$35,19,FALSE))</f>
        <v/>
      </c>
      <c r="AH42" s="448" t="str">
        <f>IF(AH40="","",VLOOKUP(AH40,'シフト記号表（勤務時間帯）'!$C$6:$U$35,19,FALSE))</f>
        <v/>
      </c>
      <c r="AI42" s="448" t="str">
        <f>IF(AI40="","",VLOOKUP(AI40,'シフト記号表（勤務時間帯）'!$C$6:$U$35,19,FALSE))</f>
        <v/>
      </c>
      <c r="AJ42" s="448" t="str">
        <f>IF(AJ40="","",VLOOKUP(AJ40,'シフト記号表（勤務時間帯）'!$C$6:$U$35,19,FALSE))</f>
        <v/>
      </c>
      <c r="AK42" s="448" t="str">
        <f>IF(AK40="","",VLOOKUP(AK40,'シフト記号表（勤務時間帯）'!$C$6:$U$35,19,FALSE))</f>
        <v/>
      </c>
      <c r="AL42" s="448" t="str">
        <f>IF(AL40="","",VLOOKUP(AL40,'シフト記号表（勤務時間帯）'!$C$6:$U$35,19,FALSE))</f>
        <v/>
      </c>
      <c r="AM42" s="455" t="str">
        <f>IF(AM40="","",VLOOKUP(AM40,'シフト記号表（勤務時間帯）'!$C$6:$U$35,19,FALSE))</f>
        <v/>
      </c>
      <c r="AN42" s="442" t="str">
        <f>IF(AN40="","",VLOOKUP(AN40,'シフト記号表（勤務時間帯）'!$C$6:$U$35,19,FALSE))</f>
        <v/>
      </c>
      <c r="AO42" s="448" t="str">
        <f>IF(AO40="","",VLOOKUP(AO40,'シフト記号表（勤務時間帯）'!$C$6:$U$35,19,FALSE))</f>
        <v/>
      </c>
      <c r="AP42" s="448" t="str">
        <f>IF(AP40="","",VLOOKUP(AP40,'シフト記号表（勤務時間帯）'!$C$6:$U$35,19,FALSE))</f>
        <v/>
      </c>
      <c r="AQ42" s="448" t="str">
        <f>IF(AQ40="","",VLOOKUP(AQ40,'シフト記号表（勤務時間帯）'!$C$6:$U$35,19,FALSE))</f>
        <v/>
      </c>
      <c r="AR42" s="448" t="str">
        <f>IF(AR40="","",VLOOKUP(AR40,'シフト記号表（勤務時間帯）'!$C$6:$U$35,19,FALSE))</f>
        <v/>
      </c>
      <c r="AS42" s="448" t="str">
        <f>IF(AS40="","",VLOOKUP(AS40,'シフト記号表（勤務時間帯）'!$C$6:$U$35,19,FALSE))</f>
        <v/>
      </c>
      <c r="AT42" s="455" t="str">
        <f>IF(AT40="","",VLOOKUP(AT40,'シフト記号表（勤務時間帯）'!$C$6:$U$35,19,FALSE))</f>
        <v/>
      </c>
      <c r="AU42" s="442" t="str">
        <f>IF(AU40="","",VLOOKUP(AU40,'シフト記号表（勤務時間帯）'!$C$6:$U$35,19,FALSE))</f>
        <v/>
      </c>
      <c r="AV42" s="448" t="str">
        <f>IF(AV40="","",VLOOKUP(AV40,'シフト記号表（勤務時間帯）'!$C$6:$U$35,19,FALSE))</f>
        <v/>
      </c>
      <c r="AW42" s="448" t="str">
        <f>IF(AW40="","",VLOOKUP(AW40,'シフト記号表（勤務時間帯）'!$C$6:$U$35,19,FALSE))</f>
        <v/>
      </c>
      <c r="AX42" s="480">
        <f>IF($BB$3="４週",SUM(S42:AT42),IF($BB$3="暦月",SUM(S42:AW42),""))</f>
        <v>0</v>
      </c>
      <c r="AY42" s="491"/>
      <c r="AZ42" s="502">
        <f>IF($BB$3="４週",AX42/4,IF($BB$3="暦月",'地密通所（1枚版）'!AX42/('地密通所（1枚版）'!$BB$8/7),""))</f>
        <v>0</v>
      </c>
      <c r="BA42" s="510"/>
      <c r="BB42" s="302"/>
      <c r="BC42" s="317"/>
      <c r="BD42" s="317"/>
      <c r="BE42" s="317"/>
      <c r="BF42" s="331"/>
    </row>
    <row r="43" spans="2:58" ht="20.25" customHeight="1">
      <c r="B43" s="362">
        <f>B40+1</f>
        <v>8</v>
      </c>
      <c r="C43" s="34"/>
      <c r="D43" s="54"/>
      <c r="E43" s="64"/>
      <c r="F43" s="71"/>
      <c r="G43" s="71"/>
      <c r="H43" s="95"/>
      <c r="I43" s="103"/>
      <c r="J43" s="103"/>
      <c r="K43" s="108"/>
      <c r="L43" s="119"/>
      <c r="M43" s="129"/>
      <c r="N43" s="129"/>
      <c r="O43" s="141"/>
      <c r="P43" s="415" t="s">
        <v>70</v>
      </c>
      <c r="Q43" s="424"/>
      <c r="R43" s="432"/>
      <c r="S43" s="181"/>
      <c r="T43" s="195"/>
      <c r="U43" s="195"/>
      <c r="V43" s="195"/>
      <c r="W43" s="195"/>
      <c r="X43" s="195"/>
      <c r="Y43" s="208"/>
      <c r="Z43" s="181"/>
      <c r="AA43" s="195"/>
      <c r="AB43" s="195"/>
      <c r="AC43" s="195"/>
      <c r="AD43" s="195"/>
      <c r="AE43" s="195"/>
      <c r="AF43" s="208"/>
      <c r="AG43" s="181"/>
      <c r="AH43" s="195"/>
      <c r="AI43" s="195"/>
      <c r="AJ43" s="195"/>
      <c r="AK43" s="195"/>
      <c r="AL43" s="195"/>
      <c r="AM43" s="208"/>
      <c r="AN43" s="181"/>
      <c r="AO43" s="195"/>
      <c r="AP43" s="195"/>
      <c r="AQ43" s="195"/>
      <c r="AR43" s="195"/>
      <c r="AS43" s="195"/>
      <c r="AT43" s="208"/>
      <c r="AU43" s="181"/>
      <c r="AV43" s="195"/>
      <c r="AW43" s="195"/>
      <c r="AX43" s="481"/>
      <c r="AY43" s="492"/>
      <c r="AZ43" s="503"/>
      <c r="BA43" s="511"/>
      <c r="BB43" s="303"/>
      <c r="BC43" s="318"/>
      <c r="BD43" s="318"/>
      <c r="BE43" s="318"/>
      <c r="BF43" s="332"/>
    </row>
    <row r="44" spans="2:58" ht="20.25" customHeight="1">
      <c r="B44" s="362"/>
      <c r="C44" s="35"/>
      <c r="D44" s="55"/>
      <c r="E44" s="65"/>
      <c r="F44" s="69"/>
      <c r="G44" s="82"/>
      <c r="H44" s="94"/>
      <c r="I44" s="103"/>
      <c r="J44" s="103"/>
      <c r="K44" s="108"/>
      <c r="L44" s="118"/>
      <c r="M44" s="128"/>
      <c r="N44" s="128"/>
      <c r="O44" s="140"/>
      <c r="P44" s="413" t="s">
        <v>27</v>
      </c>
      <c r="Q44" s="422"/>
      <c r="R44" s="430"/>
      <c r="S44" s="441" t="str">
        <f>IF(S43="","",VLOOKUP(S43,'シフト記号表（勤務時間帯）'!$C$6:$K$35,9,FALSE))</f>
        <v/>
      </c>
      <c r="T44" s="447" t="str">
        <f>IF(T43="","",VLOOKUP(T43,'シフト記号表（勤務時間帯）'!$C$6:$K$35,9,FALSE))</f>
        <v/>
      </c>
      <c r="U44" s="447" t="str">
        <f>IF(U43="","",VLOOKUP(U43,'シフト記号表（勤務時間帯）'!$C$6:$K$35,9,FALSE))</f>
        <v/>
      </c>
      <c r="V44" s="447" t="str">
        <f>IF(V43="","",VLOOKUP(V43,'シフト記号表（勤務時間帯）'!$C$6:$K$35,9,FALSE))</f>
        <v/>
      </c>
      <c r="W44" s="447" t="str">
        <f>IF(W43="","",VLOOKUP(W43,'シフト記号表（勤務時間帯）'!$C$6:$K$35,9,FALSE))</f>
        <v/>
      </c>
      <c r="X44" s="447" t="str">
        <f>IF(X43="","",VLOOKUP(X43,'シフト記号表（勤務時間帯）'!$C$6:$K$35,9,FALSE))</f>
        <v/>
      </c>
      <c r="Y44" s="454" t="str">
        <f>IF(Y43="","",VLOOKUP(Y43,'シフト記号表（勤務時間帯）'!$C$6:$K$35,9,FALSE))</f>
        <v/>
      </c>
      <c r="Z44" s="441" t="str">
        <f>IF(Z43="","",VLOOKUP(Z43,'シフト記号表（勤務時間帯）'!$C$6:$K$35,9,FALSE))</f>
        <v/>
      </c>
      <c r="AA44" s="447" t="str">
        <f>IF(AA43="","",VLOOKUP(AA43,'シフト記号表（勤務時間帯）'!$C$6:$K$35,9,FALSE))</f>
        <v/>
      </c>
      <c r="AB44" s="447" t="str">
        <f>IF(AB43="","",VLOOKUP(AB43,'シフト記号表（勤務時間帯）'!$C$6:$K$35,9,FALSE))</f>
        <v/>
      </c>
      <c r="AC44" s="447" t="str">
        <f>IF(AC43="","",VLOOKUP(AC43,'シフト記号表（勤務時間帯）'!$C$6:$K$35,9,FALSE))</f>
        <v/>
      </c>
      <c r="AD44" s="447" t="str">
        <f>IF(AD43="","",VLOOKUP(AD43,'シフト記号表（勤務時間帯）'!$C$6:$K$35,9,FALSE))</f>
        <v/>
      </c>
      <c r="AE44" s="447" t="str">
        <f>IF(AE43="","",VLOOKUP(AE43,'シフト記号表（勤務時間帯）'!$C$6:$K$35,9,FALSE))</f>
        <v/>
      </c>
      <c r="AF44" s="454" t="str">
        <f>IF(AF43="","",VLOOKUP(AF43,'シフト記号表（勤務時間帯）'!$C$6:$K$35,9,FALSE))</f>
        <v/>
      </c>
      <c r="AG44" s="441" t="str">
        <f>IF(AG43="","",VLOOKUP(AG43,'シフト記号表（勤務時間帯）'!$C$6:$K$35,9,FALSE))</f>
        <v/>
      </c>
      <c r="AH44" s="447" t="str">
        <f>IF(AH43="","",VLOOKUP(AH43,'シフト記号表（勤務時間帯）'!$C$6:$K$35,9,FALSE))</f>
        <v/>
      </c>
      <c r="AI44" s="447" t="str">
        <f>IF(AI43="","",VLOOKUP(AI43,'シフト記号表（勤務時間帯）'!$C$6:$K$35,9,FALSE))</f>
        <v/>
      </c>
      <c r="AJ44" s="447" t="str">
        <f>IF(AJ43="","",VLOOKUP(AJ43,'シフト記号表（勤務時間帯）'!$C$6:$K$35,9,FALSE))</f>
        <v/>
      </c>
      <c r="AK44" s="447" t="str">
        <f>IF(AK43="","",VLOOKUP(AK43,'シフト記号表（勤務時間帯）'!$C$6:$K$35,9,FALSE))</f>
        <v/>
      </c>
      <c r="AL44" s="447" t="str">
        <f>IF(AL43="","",VLOOKUP(AL43,'シフト記号表（勤務時間帯）'!$C$6:$K$35,9,FALSE))</f>
        <v/>
      </c>
      <c r="AM44" s="454" t="str">
        <f>IF(AM43="","",VLOOKUP(AM43,'シフト記号表（勤務時間帯）'!$C$6:$K$35,9,FALSE))</f>
        <v/>
      </c>
      <c r="AN44" s="441" t="str">
        <f>IF(AN43="","",VLOOKUP(AN43,'シフト記号表（勤務時間帯）'!$C$6:$K$35,9,FALSE))</f>
        <v/>
      </c>
      <c r="AO44" s="447" t="str">
        <f>IF(AO43="","",VLOOKUP(AO43,'シフト記号表（勤務時間帯）'!$C$6:$K$35,9,FALSE))</f>
        <v/>
      </c>
      <c r="AP44" s="447" t="str">
        <f>IF(AP43="","",VLOOKUP(AP43,'シフト記号表（勤務時間帯）'!$C$6:$K$35,9,FALSE))</f>
        <v/>
      </c>
      <c r="AQ44" s="447" t="str">
        <f>IF(AQ43="","",VLOOKUP(AQ43,'シフト記号表（勤務時間帯）'!$C$6:$K$35,9,FALSE))</f>
        <v/>
      </c>
      <c r="AR44" s="447" t="str">
        <f>IF(AR43="","",VLOOKUP(AR43,'シフト記号表（勤務時間帯）'!$C$6:$K$35,9,FALSE))</f>
        <v/>
      </c>
      <c r="AS44" s="447" t="str">
        <f>IF(AS43="","",VLOOKUP(AS43,'シフト記号表（勤務時間帯）'!$C$6:$K$35,9,FALSE))</f>
        <v/>
      </c>
      <c r="AT44" s="454" t="str">
        <f>IF(AT43="","",VLOOKUP(AT43,'シフト記号表（勤務時間帯）'!$C$6:$K$35,9,FALSE))</f>
        <v/>
      </c>
      <c r="AU44" s="441" t="str">
        <f>IF(AU43="","",VLOOKUP(AU43,'シフト記号表（勤務時間帯）'!$C$6:$K$35,9,FALSE))</f>
        <v/>
      </c>
      <c r="AV44" s="447" t="str">
        <f>IF(AV43="","",VLOOKUP(AV43,'シフト記号表（勤務時間帯）'!$C$6:$K$35,9,FALSE))</f>
        <v/>
      </c>
      <c r="AW44" s="447" t="str">
        <f>IF(AW43="","",VLOOKUP(AW43,'シフト記号表（勤務時間帯）'!$C$6:$K$35,9,FALSE))</f>
        <v/>
      </c>
      <c r="AX44" s="479">
        <f>IF($BB$3="４週",SUM(S44:AT44),IF($BB$3="暦月",SUM(S44:AW44),""))</f>
        <v>0</v>
      </c>
      <c r="AY44" s="490"/>
      <c r="AZ44" s="501">
        <f>IF($BB$3="４週",AX44/4,IF($BB$3="暦月",'地密通所（1枚版）'!AX44/('地密通所（1枚版）'!$BB$8/7),""))</f>
        <v>0</v>
      </c>
      <c r="BA44" s="509"/>
      <c r="BB44" s="301"/>
      <c r="BC44" s="316"/>
      <c r="BD44" s="316"/>
      <c r="BE44" s="316"/>
      <c r="BF44" s="330"/>
    </row>
    <row r="45" spans="2:58" ht="20.25" customHeight="1">
      <c r="B45" s="362"/>
      <c r="C45" s="36"/>
      <c r="D45" s="56"/>
      <c r="E45" s="66"/>
      <c r="F45" s="69">
        <f>C43</f>
        <v>0</v>
      </c>
      <c r="G45" s="83"/>
      <c r="H45" s="94"/>
      <c r="I45" s="103"/>
      <c r="J45" s="103"/>
      <c r="K45" s="108"/>
      <c r="L45" s="120"/>
      <c r="M45" s="130"/>
      <c r="N45" s="130"/>
      <c r="O45" s="142"/>
      <c r="P45" s="414" t="s">
        <v>73</v>
      </c>
      <c r="Q45" s="423"/>
      <c r="R45" s="431"/>
      <c r="S45" s="442" t="str">
        <f>IF(S43="","",VLOOKUP(S43,'シフト記号表（勤務時間帯）'!$C$6:$U$35,19,FALSE))</f>
        <v/>
      </c>
      <c r="T45" s="448" t="str">
        <f>IF(T43="","",VLOOKUP(T43,'シフト記号表（勤務時間帯）'!$C$6:$U$35,19,FALSE))</f>
        <v/>
      </c>
      <c r="U45" s="448" t="str">
        <f>IF(U43="","",VLOOKUP(U43,'シフト記号表（勤務時間帯）'!$C$6:$U$35,19,FALSE))</f>
        <v/>
      </c>
      <c r="V45" s="448" t="str">
        <f>IF(V43="","",VLOOKUP(V43,'シフト記号表（勤務時間帯）'!$C$6:$U$35,19,FALSE))</f>
        <v/>
      </c>
      <c r="W45" s="448" t="str">
        <f>IF(W43="","",VLOOKUP(W43,'シフト記号表（勤務時間帯）'!$C$6:$U$35,19,FALSE))</f>
        <v/>
      </c>
      <c r="X45" s="448" t="str">
        <f>IF(X43="","",VLOOKUP(X43,'シフト記号表（勤務時間帯）'!$C$6:$U$35,19,FALSE))</f>
        <v/>
      </c>
      <c r="Y45" s="455" t="str">
        <f>IF(Y43="","",VLOOKUP(Y43,'シフト記号表（勤務時間帯）'!$C$6:$U$35,19,FALSE))</f>
        <v/>
      </c>
      <c r="Z45" s="442" t="str">
        <f>IF(Z43="","",VLOOKUP(Z43,'シフト記号表（勤務時間帯）'!$C$6:$U$35,19,FALSE))</f>
        <v/>
      </c>
      <c r="AA45" s="448" t="str">
        <f>IF(AA43="","",VLOOKUP(AA43,'シフト記号表（勤務時間帯）'!$C$6:$U$35,19,FALSE))</f>
        <v/>
      </c>
      <c r="AB45" s="448" t="str">
        <f>IF(AB43="","",VLOOKUP(AB43,'シフト記号表（勤務時間帯）'!$C$6:$U$35,19,FALSE))</f>
        <v/>
      </c>
      <c r="AC45" s="448" t="str">
        <f>IF(AC43="","",VLOOKUP(AC43,'シフト記号表（勤務時間帯）'!$C$6:$U$35,19,FALSE))</f>
        <v/>
      </c>
      <c r="AD45" s="448" t="str">
        <f>IF(AD43="","",VLOOKUP(AD43,'シフト記号表（勤務時間帯）'!$C$6:$U$35,19,FALSE))</f>
        <v/>
      </c>
      <c r="AE45" s="448" t="str">
        <f>IF(AE43="","",VLOOKUP(AE43,'シフト記号表（勤務時間帯）'!$C$6:$U$35,19,FALSE))</f>
        <v/>
      </c>
      <c r="AF45" s="455" t="str">
        <f>IF(AF43="","",VLOOKUP(AF43,'シフト記号表（勤務時間帯）'!$C$6:$U$35,19,FALSE))</f>
        <v/>
      </c>
      <c r="AG45" s="442" t="str">
        <f>IF(AG43="","",VLOOKUP(AG43,'シフト記号表（勤務時間帯）'!$C$6:$U$35,19,FALSE))</f>
        <v/>
      </c>
      <c r="AH45" s="448" t="str">
        <f>IF(AH43="","",VLOOKUP(AH43,'シフト記号表（勤務時間帯）'!$C$6:$U$35,19,FALSE))</f>
        <v/>
      </c>
      <c r="AI45" s="448" t="str">
        <f>IF(AI43="","",VLOOKUP(AI43,'シフト記号表（勤務時間帯）'!$C$6:$U$35,19,FALSE))</f>
        <v/>
      </c>
      <c r="AJ45" s="448" t="str">
        <f>IF(AJ43="","",VLOOKUP(AJ43,'シフト記号表（勤務時間帯）'!$C$6:$U$35,19,FALSE))</f>
        <v/>
      </c>
      <c r="AK45" s="448" t="str">
        <f>IF(AK43="","",VLOOKUP(AK43,'シフト記号表（勤務時間帯）'!$C$6:$U$35,19,FALSE))</f>
        <v/>
      </c>
      <c r="AL45" s="448" t="str">
        <f>IF(AL43="","",VLOOKUP(AL43,'シフト記号表（勤務時間帯）'!$C$6:$U$35,19,FALSE))</f>
        <v/>
      </c>
      <c r="AM45" s="455" t="str">
        <f>IF(AM43="","",VLOOKUP(AM43,'シフト記号表（勤務時間帯）'!$C$6:$U$35,19,FALSE))</f>
        <v/>
      </c>
      <c r="AN45" s="442" t="str">
        <f>IF(AN43="","",VLOOKUP(AN43,'シフト記号表（勤務時間帯）'!$C$6:$U$35,19,FALSE))</f>
        <v/>
      </c>
      <c r="AO45" s="448" t="str">
        <f>IF(AO43="","",VLOOKUP(AO43,'シフト記号表（勤務時間帯）'!$C$6:$U$35,19,FALSE))</f>
        <v/>
      </c>
      <c r="AP45" s="448" t="str">
        <f>IF(AP43="","",VLOOKUP(AP43,'シフト記号表（勤務時間帯）'!$C$6:$U$35,19,FALSE))</f>
        <v/>
      </c>
      <c r="AQ45" s="448" t="str">
        <f>IF(AQ43="","",VLOOKUP(AQ43,'シフト記号表（勤務時間帯）'!$C$6:$U$35,19,FALSE))</f>
        <v/>
      </c>
      <c r="AR45" s="448" t="str">
        <f>IF(AR43="","",VLOOKUP(AR43,'シフト記号表（勤務時間帯）'!$C$6:$U$35,19,FALSE))</f>
        <v/>
      </c>
      <c r="AS45" s="448" t="str">
        <f>IF(AS43="","",VLOOKUP(AS43,'シフト記号表（勤務時間帯）'!$C$6:$U$35,19,FALSE))</f>
        <v/>
      </c>
      <c r="AT45" s="455" t="str">
        <f>IF(AT43="","",VLOOKUP(AT43,'シフト記号表（勤務時間帯）'!$C$6:$U$35,19,FALSE))</f>
        <v/>
      </c>
      <c r="AU45" s="442" t="str">
        <f>IF(AU43="","",VLOOKUP(AU43,'シフト記号表（勤務時間帯）'!$C$6:$U$35,19,FALSE))</f>
        <v/>
      </c>
      <c r="AV45" s="448" t="str">
        <f>IF(AV43="","",VLOOKUP(AV43,'シフト記号表（勤務時間帯）'!$C$6:$U$35,19,FALSE))</f>
        <v/>
      </c>
      <c r="AW45" s="448" t="str">
        <f>IF(AW43="","",VLOOKUP(AW43,'シフト記号表（勤務時間帯）'!$C$6:$U$35,19,FALSE))</f>
        <v/>
      </c>
      <c r="AX45" s="480">
        <f>IF($BB$3="４週",SUM(S45:AT45),IF($BB$3="暦月",SUM(S45:AW45),""))</f>
        <v>0</v>
      </c>
      <c r="AY45" s="491"/>
      <c r="AZ45" s="502">
        <f>IF($BB$3="４週",AX45/4,IF($BB$3="暦月",'地密通所（1枚版）'!AX45/('地密通所（1枚版）'!$BB$8/7),""))</f>
        <v>0</v>
      </c>
      <c r="BA45" s="510"/>
      <c r="BB45" s="302"/>
      <c r="BC45" s="317"/>
      <c r="BD45" s="317"/>
      <c r="BE45" s="317"/>
      <c r="BF45" s="331"/>
    </row>
    <row r="46" spans="2:58" ht="20.25" customHeight="1">
      <c r="B46" s="362">
        <f>B43+1</f>
        <v>9</v>
      </c>
      <c r="C46" s="34"/>
      <c r="D46" s="54"/>
      <c r="E46" s="64"/>
      <c r="F46" s="71"/>
      <c r="G46" s="71"/>
      <c r="H46" s="95"/>
      <c r="I46" s="103"/>
      <c r="J46" s="103"/>
      <c r="K46" s="108"/>
      <c r="L46" s="119"/>
      <c r="M46" s="129"/>
      <c r="N46" s="129"/>
      <c r="O46" s="141"/>
      <c r="P46" s="415" t="s">
        <v>70</v>
      </c>
      <c r="Q46" s="424"/>
      <c r="R46" s="432"/>
      <c r="S46" s="181"/>
      <c r="T46" s="195"/>
      <c r="U46" s="195"/>
      <c r="V46" s="195"/>
      <c r="W46" s="195"/>
      <c r="X46" s="195"/>
      <c r="Y46" s="208"/>
      <c r="Z46" s="181"/>
      <c r="AA46" s="195"/>
      <c r="AB46" s="195"/>
      <c r="AC46" s="195"/>
      <c r="AD46" s="195"/>
      <c r="AE46" s="195"/>
      <c r="AF46" s="208"/>
      <c r="AG46" s="181"/>
      <c r="AH46" s="195"/>
      <c r="AI46" s="195"/>
      <c r="AJ46" s="195"/>
      <c r="AK46" s="195"/>
      <c r="AL46" s="195"/>
      <c r="AM46" s="208"/>
      <c r="AN46" s="181"/>
      <c r="AO46" s="195"/>
      <c r="AP46" s="195"/>
      <c r="AQ46" s="195"/>
      <c r="AR46" s="195"/>
      <c r="AS46" s="195"/>
      <c r="AT46" s="208"/>
      <c r="AU46" s="181"/>
      <c r="AV46" s="195"/>
      <c r="AW46" s="195"/>
      <c r="AX46" s="481"/>
      <c r="AY46" s="492"/>
      <c r="AZ46" s="503"/>
      <c r="BA46" s="511"/>
      <c r="BB46" s="303"/>
      <c r="BC46" s="318"/>
      <c r="BD46" s="318"/>
      <c r="BE46" s="318"/>
      <c r="BF46" s="332"/>
    </row>
    <row r="47" spans="2:58" ht="20.25" customHeight="1">
      <c r="B47" s="362"/>
      <c r="C47" s="35"/>
      <c r="D47" s="55"/>
      <c r="E47" s="65"/>
      <c r="F47" s="69"/>
      <c r="G47" s="82"/>
      <c r="H47" s="94"/>
      <c r="I47" s="103"/>
      <c r="J47" s="103"/>
      <c r="K47" s="108"/>
      <c r="L47" s="118"/>
      <c r="M47" s="128"/>
      <c r="N47" s="128"/>
      <c r="O47" s="140"/>
      <c r="P47" s="413" t="s">
        <v>27</v>
      </c>
      <c r="Q47" s="422"/>
      <c r="R47" s="430"/>
      <c r="S47" s="441" t="str">
        <f>IF(S46="","",VLOOKUP(S46,'シフト記号表（勤務時間帯）'!$C$6:$K$35,9,FALSE))</f>
        <v/>
      </c>
      <c r="T47" s="447" t="str">
        <f>IF(T46="","",VLOOKUP(T46,'シフト記号表（勤務時間帯）'!$C$6:$K$35,9,FALSE))</f>
        <v/>
      </c>
      <c r="U47" s="447" t="str">
        <f>IF(U46="","",VLOOKUP(U46,'シフト記号表（勤務時間帯）'!$C$6:$K$35,9,FALSE))</f>
        <v/>
      </c>
      <c r="V47" s="447" t="str">
        <f>IF(V46="","",VLOOKUP(V46,'シフト記号表（勤務時間帯）'!$C$6:$K$35,9,FALSE))</f>
        <v/>
      </c>
      <c r="W47" s="447" t="str">
        <f>IF(W46="","",VLOOKUP(W46,'シフト記号表（勤務時間帯）'!$C$6:$K$35,9,FALSE))</f>
        <v/>
      </c>
      <c r="X47" s="447" t="str">
        <f>IF(X46="","",VLOOKUP(X46,'シフト記号表（勤務時間帯）'!$C$6:$K$35,9,FALSE))</f>
        <v/>
      </c>
      <c r="Y47" s="454" t="str">
        <f>IF(Y46="","",VLOOKUP(Y46,'シフト記号表（勤務時間帯）'!$C$6:$K$35,9,FALSE))</f>
        <v/>
      </c>
      <c r="Z47" s="441" t="str">
        <f>IF(Z46="","",VLOOKUP(Z46,'シフト記号表（勤務時間帯）'!$C$6:$K$35,9,FALSE))</f>
        <v/>
      </c>
      <c r="AA47" s="447" t="str">
        <f>IF(AA46="","",VLOOKUP(AA46,'シフト記号表（勤務時間帯）'!$C$6:$K$35,9,FALSE))</f>
        <v/>
      </c>
      <c r="AB47" s="447" t="str">
        <f>IF(AB46="","",VLOOKUP(AB46,'シフト記号表（勤務時間帯）'!$C$6:$K$35,9,FALSE))</f>
        <v/>
      </c>
      <c r="AC47" s="447" t="str">
        <f>IF(AC46="","",VLOOKUP(AC46,'シフト記号表（勤務時間帯）'!$C$6:$K$35,9,FALSE))</f>
        <v/>
      </c>
      <c r="AD47" s="447" t="str">
        <f>IF(AD46="","",VLOOKUP(AD46,'シフト記号表（勤務時間帯）'!$C$6:$K$35,9,FALSE))</f>
        <v/>
      </c>
      <c r="AE47" s="447" t="str">
        <f>IF(AE46="","",VLOOKUP(AE46,'シフト記号表（勤務時間帯）'!$C$6:$K$35,9,FALSE))</f>
        <v/>
      </c>
      <c r="AF47" s="454" t="str">
        <f>IF(AF46="","",VLOOKUP(AF46,'シフト記号表（勤務時間帯）'!$C$6:$K$35,9,FALSE))</f>
        <v/>
      </c>
      <c r="AG47" s="441" t="str">
        <f>IF(AG46="","",VLOOKUP(AG46,'シフト記号表（勤務時間帯）'!$C$6:$K$35,9,FALSE))</f>
        <v/>
      </c>
      <c r="AH47" s="447" t="str">
        <f>IF(AH46="","",VLOOKUP(AH46,'シフト記号表（勤務時間帯）'!$C$6:$K$35,9,FALSE))</f>
        <v/>
      </c>
      <c r="AI47" s="447" t="str">
        <f>IF(AI46="","",VLOOKUP(AI46,'シフト記号表（勤務時間帯）'!$C$6:$K$35,9,FALSE))</f>
        <v/>
      </c>
      <c r="AJ47" s="447" t="str">
        <f>IF(AJ46="","",VLOOKUP(AJ46,'シフト記号表（勤務時間帯）'!$C$6:$K$35,9,FALSE))</f>
        <v/>
      </c>
      <c r="AK47" s="447" t="str">
        <f>IF(AK46="","",VLOOKUP(AK46,'シフト記号表（勤務時間帯）'!$C$6:$K$35,9,FALSE))</f>
        <v/>
      </c>
      <c r="AL47" s="447" t="str">
        <f>IF(AL46="","",VLOOKUP(AL46,'シフト記号表（勤務時間帯）'!$C$6:$K$35,9,FALSE))</f>
        <v/>
      </c>
      <c r="AM47" s="454" t="str">
        <f>IF(AM46="","",VLOOKUP(AM46,'シフト記号表（勤務時間帯）'!$C$6:$K$35,9,FALSE))</f>
        <v/>
      </c>
      <c r="AN47" s="441" t="str">
        <f>IF(AN46="","",VLOOKUP(AN46,'シフト記号表（勤務時間帯）'!$C$6:$K$35,9,FALSE))</f>
        <v/>
      </c>
      <c r="AO47" s="447" t="str">
        <f>IF(AO46="","",VLOOKUP(AO46,'シフト記号表（勤務時間帯）'!$C$6:$K$35,9,FALSE))</f>
        <v/>
      </c>
      <c r="AP47" s="447" t="str">
        <f>IF(AP46="","",VLOOKUP(AP46,'シフト記号表（勤務時間帯）'!$C$6:$K$35,9,FALSE))</f>
        <v/>
      </c>
      <c r="AQ47" s="447" t="str">
        <f>IF(AQ46="","",VLOOKUP(AQ46,'シフト記号表（勤務時間帯）'!$C$6:$K$35,9,FALSE))</f>
        <v/>
      </c>
      <c r="AR47" s="447" t="str">
        <f>IF(AR46="","",VLOOKUP(AR46,'シフト記号表（勤務時間帯）'!$C$6:$K$35,9,FALSE))</f>
        <v/>
      </c>
      <c r="AS47" s="447" t="str">
        <f>IF(AS46="","",VLOOKUP(AS46,'シフト記号表（勤務時間帯）'!$C$6:$K$35,9,FALSE))</f>
        <v/>
      </c>
      <c r="AT47" s="454" t="str">
        <f>IF(AT46="","",VLOOKUP(AT46,'シフト記号表（勤務時間帯）'!$C$6:$K$35,9,FALSE))</f>
        <v/>
      </c>
      <c r="AU47" s="441" t="str">
        <f>IF(AU46="","",VLOOKUP(AU46,'シフト記号表（勤務時間帯）'!$C$6:$K$35,9,FALSE))</f>
        <v/>
      </c>
      <c r="AV47" s="447" t="str">
        <f>IF(AV46="","",VLOOKUP(AV46,'シフト記号表（勤務時間帯）'!$C$6:$K$35,9,FALSE))</f>
        <v/>
      </c>
      <c r="AW47" s="447" t="str">
        <f>IF(AW46="","",VLOOKUP(AW46,'シフト記号表（勤務時間帯）'!$C$6:$K$35,9,FALSE))</f>
        <v/>
      </c>
      <c r="AX47" s="479">
        <f>IF($BB$3="４週",SUM(S47:AT47),IF($BB$3="暦月",SUM(S47:AW47),""))</f>
        <v>0</v>
      </c>
      <c r="AY47" s="490"/>
      <c r="AZ47" s="501">
        <f>IF($BB$3="４週",AX47/4,IF($BB$3="暦月",'地密通所（1枚版）'!AX47/('地密通所（1枚版）'!$BB$8/7),""))</f>
        <v>0</v>
      </c>
      <c r="BA47" s="509"/>
      <c r="BB47" s="301"/>
      <c r="BC47" s="316"/>
      <c r="BD47" s="316"/>
      <c r="BE47" s="316"/>
      <c r="BF47" s="330"/>
    </row>
    <row r="48" spans="2:58" ht="20.25" customHeight="1">
      <c r="B48" s="362"/>
      <c r="C48" s="36"/>
      <c r="D48" s="56"/>
      <c r="E48" s="66"/>
      <c r="F48" s="69">
        <f>C46</f>
        <v>0</v>
      </c>
      <c r="G48" s="83"/>
      <c r="H48" s="94"/>
      <c r="I48" s="103"/>
      <c r="J48" s="103"/>
      <c r="K48" s="108"/>
      <c r="L48" s="120"/>
      <c r="M48" s="130"/>
      <c r="N48" s="130"/>
      <c r="O48" s="142"/>
      <c r="P48" s="414" t="s">
        <v>73</v>
      </c>
      <c r="Q48" s="423"/>
      <c r="R48" s="431"/>
      <c r="S48" s="442" t="str">
        <f>IF(S46="","",VLOOKUP(S46,'シフト記号表（勤務時間帯）'!$C$6:$U$35,19,FALSE))</f>
        <v/>
      </c>
      <c r="T48" s="448" t="str">
        <f>IF(T46="","",VLOOKUP(T46,'シフト記号表（勤務時間帯）'!$C$6:$U$35,19,FALSE))</f>
        <v/>
      </c>
      <c r="U48" s="448" t="str">
        <f>IF(U46="","",VLOOKUP(U46,'シフト記号表（勤務時間帯）'!$C$6:$U$35,19,FALSE))</f>
        <v/>
      </c>
      <c r="V48" s="448" t="str">
        <f>IF(V46="","",VLOOKUP(V46,'シフト記号表（勤務時間帯）'!$C$6:$U$35,19,FALSE))</f>
        <v/>
      </c>
      <c r="W48" s="448" t="str">
        <f>IF(W46="","",VLOOKUP(W46,'シフト記号表（勤務時間帯）'!$C$6:$U$35,19,FALSE))</f>
        <v/>
      </c>
      <c r="X48" s="448" t="str">
        <f>IF(X46="","",VLOOKUP(X46,'シフト記号表（勤務時間帯）'!$C$6:$U$35,19,FALSE))</f>
        <v/>
      </c>
      <c r="Y48" s="455" t="str">
        <f>IF(Y46="","",VLOOKUP(Y46,'シフト記号表（勤務時間帯）'!$C$6:$U$35,19,FALSE))</f>
        <v/>
      </c>
      <c r="Z48" s="442" t="str">
        <f>IF(Z46="","",VLOOKUP(Z46,'シフト記号表（勤務時間帯）'!$C$6:$U$35,19,FALSE))</f>
        <v/>
      </c>
      <c r="AA48" s="448" t="str">
        <f>IF(AA46="","",VLOOKUP(AA46,'シフト記号表（勤務時間帯）'!$C$6:$U$35,19,FALSE))</f>
        <v/>
      </c>
      <c r="AB48" s="448" t="str">
        <f>IF(AB46="","",VLOOKUP(AB46,'シフト記号表（勤務時間帯）'!$C$6:$U$35,19,FALSE))</f>
        <v/>
      </c>
      <c r="AC48" s="448" t="str">
        <f>IF(AC46="","",VLOOKUP(AC46,'シフト記号表（勤務時間帯）'!$C$6:$U$35,19,FALSE))</f>
        <v/>
      </c>
      <c r="AD48" s="448" t="str">
        <f>IF(AD46="","",VLOOKUP(AD46,'シフト記号表（勤務時間帯）'!$C$6:$U$35,19,FALSE))</f>
        <v/>
      </c>
      <c r="AE48" s="448" t="str">
        <f>IF(AE46="","",VLOOKUP(AE46,'シフト記号表（勤務時間帯）'!$C$6:$U$35,19,FALSE))</f>
        <v/>
      </c>
      <c r="AF48" s="455" t="str">
        <f>IF(AF46="","",VLOOKUP(AF46,'シフト記号表（勤務時間帯）'!$C$6:$U$35,19,FALSE))</f>
        <v/>
      </c>
      <c r="AG48" s="442" t="str">
        <f>IF(AG46="","",VLOOKUP(AG46,'シフト記号表（勤務時間帯）'!$C$6:$U$35,19,FALSE))</f>
        <v/>
      </c>
      <c r="AH48" s="448" t="str">
        <f>IF(AH46="","",VLOOKUP(AH46,'シフト記号表（勤務時間帯）'!$C$6:$U$35,19,FALSE))</f>
        <v/>
      </c>
      <c r="AI48" s="448" t="str">
        <f>IF(AI46="","",VLOOKUP(AI46,'シフト記号表（勤務時間帯）'!$C$6:$U$35,19,FALSE))</f>
        <v/>
      </c>
      <c r="AJ48" s="448" t="str">
        <f>IF(AJ46="","",VLOOKUP(AJ46,'シフト記号表（勤務時間帯）'!$C$6:$U$35,19,FALSE))</f>
        <v/>
      </c>
      <c r="AK48" s="448" t="str">
        <f>IF(AK46="","",VLOOKUP(AK46,'シフト記号表（勤務時間帯）'!$C$6:$U$35,19,FALSE))</f>
        <v/>
      </c>
      <c r="AL48" s="448" t="str">
        <f>IF(AL46="","",VLOOKUP(AL46,'シフト記号表（勤務時間帯）'!$C$6:$U$35,19,FALSE))</f>
        <v/>
      </c>
      <c r="AM48" s="455" t="str">
        <f>IF(AM46="","",VLOOKUP(AM46,'シフト記号表（勤務時間帯）'!$C$6:$U$35,19,FALSE))</f>
        <v/>
      </c>
      <c r="AN48" s="442" t="str">
        <f>IF(AN46="","",VLOOKUP(AN46,'シフト記号表（勤務時間帯）'!$C$6:$U$35,19,FALSE))</f>
        <v/>
      </c>
      <c r="AO48" s="448" t="str">
        <f>IF(AO46="","",VLOOKUP(AO46,'シフト記号表（勤務時間帯）'!$C$6:$U$35,19,FALSE))</f>
        <v/>
      </c>
      <c r="AP48" s="448" t="str">
        <f>IF(AP46="","",VLOOKUP(AP46,'シフト記号表（勤務時間帯）'!$C$6:$U$35,19,FALSE))</f>
        <v/>
      </c>
      <c r="AQ48" s="448" t="str">
        <f>IF(AQ46="","",VLOOKUP(AQ46,'シフト記号表（勤務時間帯）'!$C$6:$U$35,19,FALSE))</f>
        <v/>
      </c>
      <c r="AR48" s="448" t="str">
        <f>IF(AR46="","",VLOOKUP(AR46,'シフト記号表（勤務時間帯）'!$C$6:$U$35,19,FALSE))</f>
        <v/>
      </c>
      <c r="AS48" s="448" t="str">
        <f>IF(AS46="","",VLOOKUP(AS46,'シフト記号表（勤務時間帯）'!$C$6:$U$35,19,FALSE))</f>
        <v/>
      </c>
      <c r="AT48" s="455" t="str">
        <f>IF(AT46="","",VLOOKUP(AT46,'シフト記号表（勤務時間帯）'!$C$6:$U$35,19,FALSE))</f>
        <v/>
      </c>
      <c r="AU48" s="442" t="str">
        <f>IF(AU46="","",VLOOKUP(AU46,'シフト記号表（勤務時間帯）'!$C$6:$U$35,19,FALSE))</f>
        <v/>
      </c>
      <c r="AV48" s="448" t="str">
        <f>IF(AV46="","",VLOOKUP(AV46,'シフト記号表（勤務時間帯）'!$C$6:$U$35,19,FALSE))</f>
        <v/>
      </c>
      <c r="AW48" s="448" t="str">
        <f>IF(AW46="","",VLOOKUP(AW46,'シフト記号表（勤務時間帯）'!$C$6:$U$35,19,FALSE))</f>
        <v/>
      </c>
      <c r="AX48" s="480">
        <f>IF($BB$3="４週",SUM(S48:AT48),IF($BB$3="暦月",SUM(S48:AW48),""))</f>
        <v>0</v>
      </c>
      <c r="AY48" s="491"/>
      <c r="AZ48" s="502">
        <f>IF($BB$3="４週",AX48/4,IF($BB$3="暦月",'地密通所（1枚版）'!AX48/('地密通所（1枚版）'!$BB$8/7),""))</f>
        <v>0</v>
      </c>
      <c r="BA48" s="510"/>
      <c r="BB48" s="302"/>
      <c r="BC48" s="317"/>
      <c r="BD48" s="317"/>
      <c r="BE48" s="317"/>
      <c r="BF48" s="331"/>
    </row>
    <row r="49" spans="2:58" ht="20.25" customHeight="1">
      <c r="B49" s="362">
        <f>B46+1</f>
        <v>10</v>
      </c>
      <c r="C49" s="34"/>
      <c r="D49" s="54"/>
      <c r="E49" s="64"/>
      <c r="F49" s="71"/>
      <c r="G49" s="71"/>
      <c r="H49" s="95"/>
      <c r="I49" s="103"/>
      <c r="J49" s="103"/>
      <c r="K49" s="108"/>
      <c r="L49" s="119"/>
      <c r="M49" s="129"/>
      <c r="N49" s="129"/>
      <c r="O49" s="141"/>
      <c r="P49" s="415" t="s">
        <v>70</v>
      </c>
      <c r="Q49" s="424"/>
      <c r="R49" s="432"/>
      <c r="S49" s="181"/>
      <c r="T49" s="195"/>
      <c r="U49" s="195"/>
      <c r="V49" s="195"/>
      <c r="W49" s="195"/>
      <c r="X49" s="195"/>
      <c r="Y49" s="208"/>
      <c r="Z49" s="181"/>
      <c r="AA49" s="195"/>
      <c r="AB49" s="195"/>
      <c r="AC49" s="195"/>
      <c r="AD49" s="195"/>
      <c r="AE49" s="195"/>
      <c r="AF49" s="208"/>
      <c r="AG49" s="181"/>
      <c r="AH49" s="195"/>
      <c r="AI49" s="195"/>
      <c r="AJ49" s="195"/>
      <c r="AK49" s="195"/>
      <c r="AL49" s="195"/>
      <c r="AM49" s="208"/>
      <c r="AN49" s="181"/>
      <c r="AO49" s="195"/>
      <c r="AP49" s="195"/>
      <c r="AQ49" s="195"/>
      <c r="AR49" s="195"/>
      <c r="AS49" s="195"/>
      <c r="AT49" s="208"/>
      <c r="AU49" s="181"/>
      <c r="AV49" s="195"/>
      <c r="AW49" s="195"/>
      <c r="AX49" s="481"/>
      <c r="AY49" s="492"/>
      <c r="AZ49" s="503"/>
      <c r="BA49" s="511"/>
      <c r="BB49" s="303"/>
      <c r="BC49" s="318"/>
      <c r="BD49" s="318"/>
      <c r="BE49" s="318"/>
      <c r="BF49" s="332"/>
    </row>
    <row r="50" spans="2:58" ht="20.25" customHeight="1">
      <c r="B50" s="362"/>
      <c r="C50" s="35"/>
      <c r="D50" s="55"/>
      <c r="E50" s="65"/>
      <c r="F50" s="69"/>
      <c r="G50" s="82"/>
      <c r="H50" s="94"/>
      <c r="I50" s="103"/>
      <c r="J50" s="103"/>
      <c r="K50" s="108"/>
      <c r="L50" s="118"/>
      <c r="M50" s="128"/>
      <c r="N50" s="128"/>
      <c r="O50" s="140"/>
      <c r="P50" s="413" t="s">
        <v>27</v>
      </c>
      <c r="Q50" s="422"/>
      <c r="R50" s="430"/>
      <c r="S50" s="441" t="str">
        <f>IF(S49="","",VLOOKUP(S49,'シフト記号表（勤務時間帯）'!$C$6:$K$35,9,FALSE))</f>
        <v/>
      </c>
      <c r="T50" s="447" t="str">
        <f>IF(T49="","",VLOOKUP(T49,'シフト記号表（勤務時間帯）'!$C$6:$K$35,9,FALSE))</f>
        <v/>
      </c>
      <c r="U50" s="447" t="str">
        <f>IF(U49="","",VLOOKUP(U49,'シフト記号表（勤務時間帯）'!$C$6:$K$35,9,FALSE))</f>
        <v/>
      </c>
      <c r="V50" s="447" t="str">
        <f>IF(V49="","",VLOOKUP(V49,'シフト記号表（勤務時間帯）'!$C$6:$K$35,9,FALSE))</f>
        <v/>
      </c>
      <c r="W50" s="447" t="str">
        <f>IF(W49="","",VLOOKUP(W49,'シフト記号表（勤務時間帯）'!$C$6:$K$35,9,FALSE))</f>
        <v/>
      </c>
      <c r="X50" s="447" t="str">
        <f>IF(X49="","",VLOOKUP(X49,'シフト記号表（勤務時間帯）'!$C$6:$K$35,9,FALSE))</f>
        <v/>
      </c>
      <c r="Y50" s="454" t="str">
        <f>IF(Y49="","",VLOOKUP(Y49,'シフト記号表（勤務時間帯）'!$C$6:$K$35,9,FALSE))</f>
        <v/>
      </c>
      <c r="Z50" s="441" t="str">
        <f>IF(Z49="","",VLOOKUP(Z49,'シフト記号表（勤務時間帯）'!$C$6:$K$35,9,FALSE))</f>
        <v/>
      </c>
      <c r="AA50" s="447" t="str">
        <f>IF(AA49="","",VLOOKUP(AA49,'シフト記号表（勤務時間帯）'!$C$6:$K$35,9,FALSE))</f>
        <v/>
      </c>
      <c r="AB50" s="447" t="str">
        <f>IF(AB49="","",VLOOKUP(AB49,'シフト記号表（勤務時間帯）'!$C$6:$K$35,9,FALSE))</f>
        <v/>
      </c>
      <c r="AC50" s="447" t="str">
        <f>IF(AC49="","",VLOOKUP(AC49,'シフト記号表（勤務時間帯）'!$C$6:$K$35,9,FALSE))</f>
        <v/>
      </c>
      <c r="AD50" s="447" t="str">
        <f>IF(AD49="","",VLOOKUP(AD49,'シフト記号表（勤務時間帯）'!$C$6:$K$35,9,FALSE))</f>
        <v/>
      </c>
      <c r="AE50" s="447" t="str">
        <f>IF(AE49="","",VLOOKUP(AE49,'シフト記号表（勤務時間帯）'!$C$6:$K$35,9,FALSE))</f>
        <v/>
      </c>
      <c r="AF50" s="454" t="str">
        <f>IF(AF49="","",VLOOKUP(AF49,'シフト記号表（勤務時間帯）'!$C$6:$K$35,9,FALSE))</f>
        <v/>
      </c>
      <c r="AG50" s="441" t="str">
        <f>IF(AG49="","",VLOOKUP(AG49,'シフト記号表（勤務時間帯）'!$C$6:$K$35,9,FALSE))</f>
        <v/>
      </c>
      <c r="AH50" s="447" t="str">
        <f>IF(AH49="","",VLOOKUP(AH49,'シフト記号表（勤務時間帯）'!$C$6:$K$35,9,FALSE))</f>
        <v/>
      </c>
      <c r="AI50" s="447" t="str">
        <f>IF(AI49="","",VLOOKUP(AI49,'シフト記号表（勤務時間帯）'!$C$6:$K$35,9,FALSE))</f>
        <v/>
      </c>
      <c r="AJ50" s="447" t="str">
        <f>IF(AJ49="","",VLOOKUP(AJ49,'シフト記号表（勤務時間帯）'!$C$6:$K$35,9,FALSE))</f>
        <v/>
      </c>
      <c r="AK50" s="447" t="str">
        <f>IF(AK49="","",VLOOKUP(AK49,'シフト記号表（勤務時間帯）'!$C$6:$K$35,9,FALSE))</f>
        <v/>
      </c>
      <c r="AL50" s="447" t="str">
        <f>IF(AL49="","",VLOOKUP(AL49,'シフト記号表（勤務時間帯）'!$C$6:$K$35,9,FALSE))</f>
        <v/>
      </c>
      <c r="AM50" s="454" t="str">
        <f>IF(AM49="","",VLOOKUP(AM49,'シフト記号表（勤務時間帯）'!$C$6:$K$35,9,FALSE))</f>
        <v/>
      </c>
      <c r="AN50" s="441" t="str">
        <f>IF(AN49="","",VLOOKUP(AN49,'シフト記号表（勤務時間帯）'!$C$6:$K$35,9,FALSE))</f>
        <v/>
      </c>
      <c r="AO50" s="447" t="str">
        <f>IF(AO49="","",VLOOKUP(AO49,'シフト記号表（勤務時間帯）'!$C$6:$K$35,9,FALSE))</f>
        <v/>
      </c>
      <c r="AP50" s="447" t="str">
        <f>IF(AP49="","",VLOOKUP(AP49,'シフト記号表（勤務時間帯）'!$C$6:$K$35,9,FALSE))</f>
        <v/>
      </c>
      <c r="AQ50" s="447" t="str">
        <f>IF(AQ49="","",VLOOKUP(AQ49,'シフト記号表（勤務時間帯）'!$C$6:$K$35,9,FALSE))</f>
        <v/>
      </c>
      <c r="AR50" s="447" t="str">
        <f>IF(AR49="","",VLOOKUP(AR49,'シフト記号表（勤務時間帯）'!$C$6:$K$35,9,FALSE))</f>
        <v/>
      </c>
      <c r="AS50" s="447" t="str">
        <f>IF(AS49="","",VLOOKUP(AS49,'シフト記号表（勤務時間帯）'!$C$6:$K$35,9,FALSE))</f>
        <v/>
      </c>
      <c r="AT50" s="454" t="str">
        <f>IF(AT49="","",VLOOKUP(AT49,'シフト記号表（勤務時間帯）'!$C$6:$K$35,9,FALSE))</f>
        <v/>
      </c>
      <c r="AU50" s="441" t="str">
        <f>IF(AU49="","",VLOOKUP(AU49,'シフト記号表（勤務時間帯）'!$C$6:$K$35,9,FALSE))</f>
        <v/>
      </c>
      <c r="AV50" s="447" t="str">
        <f>IF(AV49="","",VLOOKUP(AV49,'シフト記号表（勤務時間帯）'!$C$6:$K$35,9,FALSE))</f>
        <v/>
      </c>
      <c r="AW50" s="447" t="str">
        <f>IF(AW49="","",VLOOKUP(AW49,'シフト記号表（勤務時間帯）'!$C$6:$K$35,9,FALSE))</f>
        <v/>
      </c>
      <c r="AX50" s="479">
        <f>IF($BB$3="４週",SUM(S50:AT50),IF($BB$3="暦月",SUM(S50:AW50),""))</f>
        <v>0</v>
      </c>
      <c r="AY50" s="490"/>
      <c r="AZ50" s="501">
        <f>IF($BB$3="４週",AX50/4,IF($BB$3="暦月",'地密通所（1枚版）'!AX50/('地密通所（1枚版）'!$BB$8/7),""))</f>
        <v>0</v>
      </c>
      <c r="BA50" s="509"/>
      <c r="BB50" s="301"/>
      <c r="BC50" s="316"/>
      <c r="BD50" s="316"/>
      <c r="BE50" s="316"/>
      <c r="BF50" s="330"/>
    </row>
    <row r="51" spans="2:58" ht="20.25" customHeight="1">
      <c r="B51" s="362"/>
      <c r="C51" s="36"/>
      <c r="D51" s="56"/>
      <c r="E51" s="66"/>
      <c r="F51" s="69">
        <f>C49</f>
        <v>0</v>
      </c>
      <c r="G51" s="83"/>
      <c r="H51" s="94"/>
      <c r="I51" s="103"/>
      <c r="J51" s="103"/>
      <c r="K51" s="108"/>
      <c r="L51" s="120"/>
      <c r="M51" s="130"/>
      <c r="N51" s="130"/>
      <c r="O51" s="142"/>
      <c r="P51" s="414" t="s">
        <v>73</v>
      </c>
      <c r="Q51" s="423"/>
      <c r="R51" s="431"/>
      <c r="S51" s="442" t="str">
        <f>IF(S49="","",VLOOKUP(S49,'シフト記号表（勤務時間帯）'!$C$6:$U$35,19,FALSE))</f>
        <v/>
      </c>
      <c r="T51" s="448" t="str">
        <f>IF(T49="","",VLOOKUP(T49,'シフト記号表（勤務時間帯）'!$C$6:$U$35,19,FALSE))</f>
        <v/>
      </c>
      <c r="U51" s="448" t="str">
        <f>IF(U49="","",VLOOKUP(U49,'シフト記号表（勤務時間帯）'!$C$6:$U$35,19,FALSE))</f>
        <v/>
      </c>
      <c r="V51" s="448" t="str">
        <f>IF(V49="","",VLOOKUP(V49,'シフト記号表（勤務時間帯）'!$C$6:$U$35,19,FALSE))</f>
        <v/>
      </c>
      <c r="W51" s="448" t="str">
        <f>IF(W49="","",VLOOKUP(W49,'シフト記号表（勤務時間帯）'!$C$6:$U$35,19,FALSE))</f>
        <v/>
      </c>
      <c r="X51" s="448" t="str">
        <f>IF(X49="","",VLOOKUP(X49,'シフト記号表（勤務時間帯）'!$C$6:$U$35,19,FALSE))</f>
        <v/>
      </c>
      <c r="Y51" s="455" t="str">
        <f>IF(Y49="","",VLOOKUP(Y49,'シフト記号表（勤務時間帯）'!$C$6:$U$35,19,FALSE))</f>
        <v/>
      </c>
      <c r="Z51" s="442" t="str">
        <f>IF(Z49="","",VLOOKUP(Z49,'シフト記号表（勤務時間帯）'!$C$6:$U$35,19,FALSE))</f>
        <v/>
      </c>
      <c r="AA51" s="448" t="str">
        <f>IF(AA49="","",VLOOKUP(AA49,'シフト記号表（勤務時間帯）'!$C$6:$U$35,19,FALSE))</f>
        <v/>
      </c>
      <c r="AB51" s="448" t="str">
        <f>IF(AB49="","",VLOOKUP(AB49,'シフト記号表（勤務時間帯）'!$C$6:$U$35,19,FALSE))</f>
        <v/>
      </c>
      <c r="AC51" s="448" t="str">
        <f>IF(AC49="","",VLOOKUP(AC49,'シフト記号表（勤務時間帯）'!$C$6:$U$35,19,FALSE))</f>
        <v/>
      </c>
      <c r="AD51" s="448" t="str">
        <f>IF(AD49="","",VLOOKUP(AD49,'シフト記号表（勤務時間帯）'!$C$6:$U$35,19,FALSE))</f>
        <v/>
      </c>
      <c r="AE51" s="448" t="str">
        <f>IF(AE49="","",VLOOKUP(AE49,'シフト記号表（勤務時間帯）'!$C$6:$U$35,19,FALSE))</f>
        <v/>
      </c>
      <c r="AF51" s="455" t="str">
        <f>IF(AF49="","",VLOOKUP(AF49,'シフト記号表（勤務時間帯）'!$C$6:$U$35,19,FALSE))</f>
        <v/>
      </c>
      <c r="AG51" s="442" t="str">
        <f>IF(AG49="","",VLOOKUP(AG49,'シフト記号表（勤務時間帯）'!$C$6:$U$35,19,FALSE))</f>
        <v/>
      </c>
      <c r="AH51" s="448" t="str">
        <f>IF(AH49="","",VLOOKUP(AH49,'シフト記号表（勤務時間帯）'!$C$6:$U$35,19,FALSE))</f>
        <v/>
      </c>
      <c r="AI51" s="448" t="str">
        <f>IF(AI49="","",VLOOKUP(AI49,'シフト記号表（勤務時間帯）'!$C$6:$U$35,19,FALSE))</f>
        <v/>
      </c>
      <c r="AJ51" s="448" t="str">
        <f>IF(AJ49="","",VLOOKUP(AJ49,'シフト記号表（勤務時間帯）'!$C$6:$U$35,19,FALSE))</f>
        <v/>
      </c>
      <c r="AK51" s="448" t="str">
        <f>IF(AK49="","",VLOOKUP(AK49,'シフト記号表（勤務時間帯）'!$C$6:$U$35,19,FALSE))</f>
        <v/>
      </c>
      <c r="AL51" s="448" t="str">
        <f>IF(AL49="","",VLOOKUP(AL49,'シフト記号表（勤務時間帯）'!$C$6:$U$35,19,FALSE))</f>
        <v/>
      </c>
      <c r="AM51" s="455" t="str">
        <f>IF(AM49="","",VLOOKUP(AM49,'シフト記号表（勤務時間帯）'!$C$6:$U$35,19,FALSE))</f>
        <v/>
      </c>
      <c r="AN51" s="442" t="str">
        <f>IF(AN49="","",VLOOKUP(AN49,'シフト記号表（勤務時間帯）'!$C$6:$U$35,19,FALSE))</f>
        <v/>
      </c>
      <c r="AO51" s="448" t="str">
        <f>IF(AO49="","",VLOOKUP(AO49,'シフト記号表（勤務時間帯）'!$C$6:$U$35,19,FALSE))</f>
        <v/>
      </c>
      <c r="AP51" s="448" t="str">
        <f>IF(AP49="","",VLOOKUP(AP49,'シフト記号表（勤務時間帯）'!$C$6:$U$35,19,FALSE))</f>
        <v/>
      </c>
      <c r="AQ51" s="448" t="str">
        <f>IF(AQ49="","",VLOOKUP(AQ49,'シフト記号表（勤務時間帯）'!$C$6:$U$35,19,FALSE))</f>
        <v/>
      </c>
      <c r="AR51" s="448" t="str">
        <f>IF(AR49="","",VLOOKUP(AR49,'シフト記号表（勤務時間帯）'!$C$6:$U$35,19,FALSE))</f>
        <v/>
      </c>
      <c r="AS51" s="448" t="str">
        <f>IF(AS49="","",VLOOKUP(AS49,'シフト記号表（勤務時間帯）'!$C$6:$U$35,19,FALSE))</f>
        <v/>
      </c>
      <c r="AT51" s="455" t="str">
        <f>IF(AT49="","",VLOOKUP(AT49,'シフト記号表（勤務時間帯）'!$C$6:$U$35,19,FALSE))</f>
        <v/>
      </c>
      <c r="AU51" s="442" t="str">
        <f>IF(AU49="","",VLOOKUP(AU49,'シフト記号表（勤務時間帯）'!$C$6:$U$35,19,FALSE))</f>
        <v/>
      </c>
      <c r="AV51" s="448" t="str">
        <f>IF(AV49="","",VLOOKUP(AV49,'シフト記号表（勤務時間帯）'!$C$6:$U$35,19,FALSE))</f>
        <v/>
      </c>
      <c r="AW51" s="448" t="str">
        <f>IF(AW49="","",VLOOKUP(AW49,'シフト記号表（勤務時間帯）'!$C$6:$U$35,19,FALSE))</f>
        <v/>
      </c>
      <c r="AX51" s="480">
        <f>IF($BB$3="４週",SUM(S51:AT51),IF($BB$3="暦月",SUM(S51:AW51),""))</f>
        <v>0</v>
      </c>
      <c r="AY51" s="491"/>
      <c r="AZ51" s="502">
        <f>IF($BB$3="４週",AX51/4,IF($BB$3="暦月",'地密通所（1枚版）'!AX51/('地密通所（1枚版）'!$BB$8/7),""))</f>
        <v>0</v>
      </c>
      <c r="BA51" s="510"/>
      <c r="BB51" s="302"/>
      <c r="BC51" s="317"/>
      <c r="BD51" s="317"/>
      <c r="BE51" s="317"/>
      <c r="BF51" s="331"/>
    </row>
    <row r="52" spans="2:58" ht="20.25" customHeight="1">
      <c r="B52" s="362">
        <f>B49+1</f>
        <v>11</v>
      </c>
      <c r="C52" s="34"/>
      <c r="D52" s="54"/>
      <c r="E52" s="64"/>
      <c r="F52" s="71"/>
      <c r="G52" s="71"/>
      <c r="H52" s="95"/>
      <c r="I52" s="103"/>
      <c r="J52" s="103"/>
      <c r="K52" s="108"/>
      <c r="L52" s="119"/>
      <c r="M52" s="129"/>
      <c r="N52" s="129"/>
      <c r="O52" s="141"/>
      <c r="P52" s="415" t="s">
        <v>70</v>
      </c>
      <c r="Q52" s="424"/>
      <c r="R52" s="432"/>
      <c r="S52" s="181"/>
      <c r="T52" s="195"/>
      <c r="U52" s="195"/>
      <c r="V52" s="195"/>
      <c r="W52" s="195"/>
      <c r="X52" s="195"/>
      <c r="Y52" s="208"/>
      <c r="Z52" s="181"/>
      <c r="AA52" s="195"/>
      <c r="AB52" s="195"/>
      <c r="AC52" s="195"/>
      <c r="AD52" s="195"/>
      <c r="AE52" s="195"/>
      <c r="AF52" s="208"/>
      <c r="AG52" s="181"/>
      <c r="AH52" s="195"/>
      <c r="AI52" s="195"/>
      <c r="AJ52" s="195"/>
      <c r="AK52" s="195"/>
      <c r="AL52" s="195"/>
      <c r="AM52" s="208"/>
      <c r="AN52" s="181"/>
      <c r="AO52" s="195"/>
      <c r="AP52" s="195"/>
      <c r="AQ52" s="195"/>
      <c r="AR52" s="195"/>
      <c r="AS52" s="195"/>
      <c r="AT52" s="208"/>
      <c r="AU52" s="181"/>
      <c r="AV52" s="195"/>
      <c r="AW52" s="195"/>
      <c r="AX52" s="481"/>
      <c r="AY52" s="492"/>
      <c r="AZ52" s="503"/>
      <c r="BA52" s="511"/>
      <c r="BB52" s="303"/>
      <c r="BC52" s="318"/>
      <c r="BD52" s="318"/>
      <c r="BE52" s="318"/>
      <c r="BF52" s="332"/>
    </row>
    <row r="53" spans="2:58" ht="20.25" customHeight="1">
      <c r="B53" s="362"/>
      <c r="C53" s="35"/>
      <c r="D53" s="55"/>
      <c r="E53" s="65"/>
      <c r="F53" s="69"/>
      <c r="G53" s="82"/>
      <c r="H53" s="94"/>
      <c r="I53" s="103"/>
      <c r="J53" s="103"/>
      <c r="K53" s="108"/>
      <c r="L53" s="118"/>
      <c r="M53" s="128"/>
      <c r="N53" s="128"/>
      <c r="O53" s="140"/>
      <c r="P53" s="413" t="s">
        <v>27</v>
      </c>
      <c r="Q53" s="422"/>
      <c r="R53" s="430"/>
      <c r="S53" s="441" t="str">
        <f>IF(S52="","",VLOOKUP(S52,'シフト記号表（勤務時間帯）'!$C$6:$K$35,9,FALSE))</f>
        <v/>
      </c>
      <c r="T53" s="447" t="str">
        <f>IF(T52="","",VLOOKUP(T52,'シフト記号表（勤務時間帯）'!$C$6:$K$35,9,FALSE))</f>
        <v/>
      </c>
      <c r="U53" s="447" t="str">
        <f>IF(U52="","",VLOOKUP(U52,'シフト記号表（勤務時間帯）'!$C$6:$K$35,9,FALSE))</f>
        <v/>
      </c>
      <c r="V53" s="447" t="str">
        <f>IF(V52="","",VLOOKUP(V52,'シフト記号表（勤務時間帯）'!$C$6:$K$35,9,FALSE))</f>
        <v/>
      </c>
      <c r="W53" s="447" t="str">
        <f>IF(W52="","",VLOOKUP(W52,'シフト記号表（勤務時間帯）'!$C$6:$K$35,9,FALSE))</f>
        <v/>
      </c>
      <c r="X53" s="447" t="str">
        <f>IF(X52="","",VLOOKUP(X52,'シフト記号表（勤務時間帯）'!$C$6:$K$35,9,FALSE))</f>
        <v/>
      </c>
      <c r="Y53" s="454" t="str">
        <f>IF(Y52="","",VLOOKUP(Y52,'シフト記号表（勤務時間帯）'!$C$6:$K$35,9,FALSE))</f>
        <v/>
      </c>
      <c r="Z53" s="441" t="str">
        <f>IF(Z52="","",VLOOKUP(Z52,'シフト記号表（勤務時間帯）'!$C$6:$K$35,9,FALSE))</f>
        <v/>
      </c>
      <c r="AA53" s="447" t="str">
        <f>IF(AA52="","",VLOOKUP(AA52,'シフト記号表（勤務時間帯）'!$C$6:$K$35,9,FALSE))</f>
        <v/>
      </c>
      <c r="AB53" s="447" t="str">
        <f>IF(AB52="","",VLOOKUP(AB52,'シフト記号表（勤務時間帯）'!$C$6:$K$35,9,FALSE))</f>
        <v/>
      </c>
      <c r="AC53" s="447" t="str">
        <f>IF(AC52="","",VLOOKUP(AC52,'シフト記号表（勤務時間帯）'!$C$6:$K$35,9,FALSE))</f>
        <v/>
      </c>
      <c r="AD53" s="447" t="str">
        <f>IF(AD52="","",VLOOKUP(AD52,'シフト記号表（勤務時間帯）'!$C$6:$K$35,9,FALSE))</f>
        <v/>
      </c>
      <c r="AE53" s="447" t="str">
        <f>IF(AE52="","",VLOOKUP(AE52,'シフト記号表（勤務時間帯）'!$C$6:$K$35,9,FALSE))</f>
        <v/>
      </c>
      <c r="AF53" s="454" t="str">
        <f>IF(AF52="","",VLOOKUP(AF52,'シフト記号表（勤務時間帯）'!$C$6:$K$35,9,FALSE))</f>
        <v/>
      </c>
      <c r="AG53" s="441" t="str">
        <f>IF(AG52="","",VLOOKUP(AG52,'シフト記号表（勤務時間帯）'!$C$6:$K$35,9,FALSE))</f>
        <v/>
      </c>
      <c r="AH53" s="447" t="str">
        <f>IF(AH52="","",VLOOKUP(AH52,'シフト記号表（勤務時間帯）'!$C$6:$K$35,9,FALSE))</f>
        <v/>
      </c>
      <c r="AI53" s="447" t="str">
        <f>IF(AI52="","",VLOOKUP(AI52,'シフト記号表（勤務時間帯）'!$C$6:$K$35,9,FALSE))</f>
        <v/>
      </c>
      <c r="AJ53" s="447" t="str">
        <f>IF(AJ52="","",VLOOKUP(AJ52,'シフト記号表（勤務時間帯）'!$C$6:$K$35,9,FALSE))</f>
        <v/>
      </c>
      <c r="AK53" s="447" t="str">
        <f>IF(AK52="","",VLOOKUP(AK52,'シフト記号表（勤務時間帯）'!$C$6:$K$35,9,FALSE))</f>
        <v/>
      </c>
      <c r="AL53" s="447" t="str">
        <f>IF(AL52="","",VLOOKUP(AL52,'シフト記号表（勤務時間帯）'!$C$6:$K$35,9,FALSE))</f>
        <v/>
      </c>
      <c r="AM53" s="454" t="str">
        <f>IF(AM52="","",VLOOKUP(AM52,'シフト記号表（勤務時間帯）'!$C$6:$K$35,9,FALSE))</f>
        <v/>
      </c>
      <c r="AN53" s="441" t="str">
        <f>IF(AN52="","",VLOOKUP(AN52,'シフト記号表（勤務時間帯）'!$C$6:$K$35,9,FALSE))</f>
        <v/>
      </c>
      <c r="AO53" s="447" t="str">
        <f>IF(AO52="","",VLOOKUP(AO52,'シフト記号表（勤務時間帯）'!$C$6:$K$35,9,FALSE))</f>
        <v/>
      </c>
      <c r="AP53" s="447" t="str">
        <f>IF(AP52="","",VLOOKUP(AP52,'シフト記号表（勤務時間帯）'!$C$6:$K$35,9,FALSE))</f>
        <v/>
      </c>
      <c r="AQ53" s="447" t="str">
        <f>IF(AQ52="","",VLOOKUP(AQ52,'シフト記号表（勤務時間帯）'!$C$6:$K$35,9,FALSE))</f>
        <v/>
      </c>
      <c r="AR53" s="447" t="str">
        <f>IF(AR52="","",VLOOKUP(AR52,'シフト記号表（勤務時間帯）'!$C$6:$K$35,9,FALSE))</f>
        <v/>
      </c>
      <c r="AS53" s="447" t="str">
        <f>IF(AS52="","",VLOOKUP(AS52,'シフト記号表（勤務時間帯）'!$C$6:$K$35,9,FALSE))</f>
        <v/>
      </c>
      <c r="AT53" s="454" t="str">
        <f>IF(AT52="","",VLOOKUP(AT52,'シフト記号表（勤務時間帯）'!$C$6:$K$35,9,FALSE))</f>
        <v/>
      </c>
      <c r="AU53" s="441" t="str">
        <f>IF(AU52="","",VLOOKUP(AU52,'シフト記号表（勤務時間帯）'!$C$6:$K$35,9,FALSE))</f>
        <v/>
      </c>
      <c r="AV53" s="447" t="str">
        <f>IF(AV52="","",VLOOKUP(AV52,'シフト記号表（勤務時間帯）'!$C$6:$K$35,9,FALSE))</f>
        <v/>
      </c>
      <c r="AW53" s="447" t="str">
        <f>IF(AW52="","",VLOOKUP(AW52,'シフト記号表（勤務時間帯）'!$C$6:$K$35,9,FALSE))</f>
        <v/>
      </c>
      <c r="AX53" s="479">
        <f>IF($BB$3="４週",SUM(S53:AT53),IF($BB$3="暦月",SUM(S53:AW53),""))</f>
        <v>0</v>
      </c>
      <c r="AY53" s="490"/>
      <c r="AZ53" s="501">
        <f>IF($BB$3="４週",AX53/4,IF($BB$3="暦月",'地密通所（1枚版）'!AX53/('地密通所（1枚版）'!$BB$8/7),""))</f>
        <v>0</v>
      </c>
      <c r="BA53" s="509"/>
      <c r="BB53" s="301"/>
      <c r="BC53" s="316"/>
      <c r="BD53" s="316"/>
      <c r="BE53" s="316"/>
      <c r="BF53" s="330"/>
    </row>
    <row r="54" spans="2:58" ht="20.25" customHeight="1">
      <c r="B54" s="362"/>
      <c r="C54" s="36"/>
      <c r="D54" s="56"/>
      <c r="E54" s="66"/>
      <c r="F54" s="69">
        <f>C52</f>
        <v>0</v>
      </c>
      <c r="G54" s="83"/>
      <c r="H54" s="94"/>
      <c r="I54" s="103"/>
      <c r="J54" s="103"/>
      <c r="K54" s="108"/>
      <c r="L54" s="120"/>
      <c r="M54" s="130"/>
      <c r="N54" s="130"/>
      <c r="O54" s="142"/>
      <c r="P54" s="414" t="s">
        <v>73</v>
      </c>
      <c r="Q54" s="423"/>
      <c r="R54" s="431"/>
      <c r="S54" s="442" t="str">
        <f>IF(S52="","",VLOOKUP(S52,'シフト記号表（勤務時間帯）'!$C$6:$U$35,19,FALSE))</f>
        <v/>
      </c>
      <c r="T54" s="448" t="str">
        <f>IF(T52="","",VLOOKUP(T52,'シフト記号表（勤務時間帯）'!$C$6:$U$35,19,FALSE))</f>
        <v/>
      </c>
      <c r="U54" s="448" t="str">
        <f>IF(U52="","",VLOOKUP(U52,'シフト記号表（勤務時間帯）'!$C$6:$U$35,19,FALSE))</f>
        <v/>
      </c>
      <c r="V54" s="448" t="str">
        <f>IF(V52="","",VLOOKUP(V52,'シフト記号表（勤務時間帯）'!$C$6:$U$35,19,FALSE))</f>
        <v/>
      </c>
      <c r="W54" s="448" t="str">
        <f>IF(W52="","",VLOOKUP(W52,'シフト記号表（勤務時間帯）'!$C$6:$U$35,19,FALSE))</f>
        <v/>
      </c>
      <c r="X54" s="448" t="str">
        <f>IF(X52="","",VLOOKUP(X52,'シフト記号表（勤務時間帯）'!$C$6:$U$35,19,FALSE))</f>
        <v/>
      </c>
      <c r="Y54" s="455" t="str">
        <f>IF(Y52="","",VLOOKUP(Y52,'シフト記号表（勤務時間帯）'!$C$6:$U$35,19,FALSE))</f>
        <v/>
      </c>
      <c r="Z54" s="442" t="str">
        <f>IF(Z52="","",VLOOKUP(Z52,'シフト記号表（勤務時間帯）'!$C$6:$U$35,19,FALSE))</f>
        <v/>
      </c>
      <c r="AA54" s="448" t="str">
        <f>IF(AA52="","",VLOOKUP(AA52,'シフト記号表（勤務時間帯）'!$C$6:$U$35,19,FALSE))</f>
        <v/>
      </c>
      <c r="AB54" s="448" t="str">
        <f>IF(AB52="","",VLOOKUP(AB52,'シフト記号表（勤務時間帯）'!$C$6:$U$35,19,FALSE))</f>
        <v/>
      </c>
      <c r="AC54" s="448" t="str">
        <f>IF(AC52="","",VLOOKUP(AC52,'シフト記号表（勤務時間帯）'!$C$6:$U$35,19,FALSE))</f>
        <v/>
      </c>
      <c r="AD54" s="448" t="str">
        <f>IF(AD52="","",VLOOKUP(AD52,'シフト記号表（勤務時間帯）'!$C$6:$U$35,19,FALSE))</f>
        <v/>
      </c>
      <c r="AE54" s="448" t="str">
        <f>IF(AE52="","",VLOOKUP(AE52,'シフト記号表（勤務時間帯）'!$C$6:$U$35,19,FALSE))</f>
        <v/>
      </c>
      <c r="AF54" s="455" t="str">
        <f>IF(AF52="","",VLOOKUP(AF52,'シフト記号表（勤務時間帯）'!$C$6:$U$35,19,FALSE))</f>
        <v/>
      </c>
      <c r="AG54" s="442" t="str">
        <f>IF(AG52="","",VLOOKUP(AG52,'シフト記号表（勤務時間帯）'!$C$6:$U$35,19,FALSE))</f>
        <v/>
      </c>
      <c r="AH54" s="448" t="str">
        <f>IF(AH52="","",VLOOKUP(AH52,'シフト記号表（勤務時間帯）'!$C$6:$U$35,19,FALSE))</f>
        <v/>
      </c>
      <c r="AI54" s="448" t="str">
        <f>IF(AI52="","",VLOOKUP(AI52,'シフト記号表（勤務時間帯）'!$C$6:$U$35,19,FALSE))</f>
        <v/>
      </c>
      <c r="AJ54" s="448" t="str">
        <f>IF(AJ52="","",VLOOKUP(AJ52,'シフト記号表（勤務時間帯）'!$C$6:$U$35,19,FALSE))</f>
        <v/>
      </c>
      <c r="AK54" s="448" t="str">
        <f>IF(AK52="","",VLOOKUP(AK52,'シフト記号表（勤務時間帯）'!$C$6:$U$35,19,FALSE))</f>
        <v/>
      </c>
      <c r="AL54" s="448" t="str">
        <f>IF(AL52="","",VLOOKUP(AL52,'シフト記号表（勤務時間帯）'!$C$6:$U$35,19,FALSE))</f>
        <v/>
      </c>
      <c r="AM54" s="455" t="str">
        <f>IF(AM52="","",VLOOKUP(AM52,'シフト記号表（勤務時間帯）'!$C$6:$U$35,19,FALSE))</f>
        <v/>
      </c>
      <c r="AN54" s="442" t="str">
        <f>IF(AN52="","",VLOOKUP(AN52,'シフト記号表（勤務時間帯）'!$C$6:$U$35,19,FALSE))</f>
        <v/>
      </c>
      <c r="AO54" s="448" t="str">
        <f>IF(AO52="","",VLOOKUP(AO52,'シフト記号表（勤務時間帯）'!$C$6:$U$35,19,FALSE))</f>
        <v/>
      </c>
      <c r="AP54" s="448" t="str">
        <f>IF(AP52="","",VLOOKUP(AP52,'シフト記号表（勤務時間帯）'!$C$6:$U$35,19,FALSE))</f>
        <v/>
      </c>
      <c r="AQ54" s="448" t="str">
        <f>IF(AQ52="","",VLOOKUP(AQ52,'シフト記号表（勤務時間帯）'!$C$6:$U$35,19,FALSE))</f>
        <v/>
      </c>
      <c r="AR54" s="448" t="str">
        <f>IF(AR52="","",VLOOKUP(AR52,'シフト記号表（勤務時間帯）'!$C$6:$U$35,19,FALSE))</f>
        <v/>
      </c>
      <c r="AS54" s="448" t="str">
        <f>IF(AS52="","",VLOOKUP(AS52,'シフト記号表（勤務時間帯）'!$C$6:$U$35,19,FALSE))</f>
        <v/>
      </c>
      <c r="AT54" s="455" t="str">
        <f>IF(AT52="","",VLOOKUP(AT52,'シフト記号表（勤務時間帯）'!$C$6:$U$35,19,FALSE))</f>
        <v/>
      </c>
      <c r="AU54" s="442" t="str">
        <f>IF(AU52="","",VLOOKUP(AU52,'シフト記号表（勤務時間帯）'!$C$6:$U$35,19,FALSE))</f>
        <v/>
      </c>
      <c r="AV54" s="448" t="str">
        <f>IF(AV52="","",VLOOKUP(AV52,'シフト記号表（勤務時間帯）'!$C$6:$U$35,19,FALSE))</f>
        <v/>
      </c>
      <c r="AW54" s="448" t="str">
        <f>IF(AW52="","",VLOOKUP(AW52,'シフト記号表（勤務時間帯）'!$C$6:$U$35,19,FALSE))</f>
        <v/>
      </c>
      <c r="AX54" s="480">
        <f>IF($BB$3="４週",SUM(S54:AT54),IF($BB$3="暦月",SUM(S54:AW54),""))</f>
        <v>0</v>
      </c>
      <c r="AY54" s="491"/>
      <c r="AZ54" s="502">
        <f>IF($BB$3="４週",AX54/4,IF($BB$3="暦月",'地密通所（1枚版）'!AX54/('地密通所（1枚版）'!$BB$8/7),""))</f>
        <v>0</v>
      </c>
      <c r="BA54" s="510"/>
      <c r="BB54" s="302"/>
      <c r="BC54" s="317"/>
      <c r="BD54" s="317"/>
      <c r="BE54" s="317"/>
      <c r="BF54" s="331"/>
    </row>
    <row r="55" spans="2:58" ht="20.25" customHeight="1">
      <c r="B55" s="362">
        <f>B52+1</f>
        <v>12</v>
      </c>
      <c r="C55" s="34"/>
      <c r="D55" s="54"/>
      <c r="E55" s="64"/>
      <c r="F55" s="71"/>
      <c r="G55" s="71"/>
      <c r="H55" s="95"/>
      <c r="I55" s="103"/>
      <c r="J55" s="103"/>
      <c r="K55" s="108"/>
      <c r="L55" s="119"/>
      <c r="M55" s="129"/>
      <c r="N55" s="129"/>
      <c r="O55" s="141"/>
      <c r="P55" s="415" t="s">
        <v>70</v>
      </c>
      <c r="Q55" s="424"/>
      <c r="R55" s="432"/>
      <c r="S55" s="181"/>
      <c r="T55" s="195"/>
      <c r="U55" s="195"/>
      <c r="V55" s="195"/>
      <c r="W55" s="195"/>
      <c r="X55" s="195"/>
      <c r="Y55" s="208"/>
      <c r="Z55" s="181"/>
      <c r="AA55" s="195"/>
      <c r="AB55" s="195"/>
      <c r="AC55" s="195"/>
      <c r="AD55" s="195"/>
      <c r="AE55" s="195"/>
      <c r="AF55" s="208"/>
      <c r="AG55" s="181"/>
      <c r="AH55" s="195"/>
      <c r="AI55" s="195"/>
      <c r="AJ55" s="195"/>
      <c r="AK55" s="195"/>
      <c r="AL55" s="195"/>
      <c r="AM55" s="208"/>
      <c r="AN55" s="181"/>
      <c r="AO55" s="195"/>
      <c r="AP55" s="195"/>
      <c r="AQ55" s="195"/>
      <c r="AR55" s="195"/>
      <c r="AS55" s="195"/>
      <c r="AT55" s="208"/>
      <c r="AU55" s="181"/>
      <c r="AV55" s="195"/>
      <c r="AW55" s="195"/>
      <c r="AX55" s="481"/>
      <c r="AY55" s="492"/>
      <c r="AZ55" s="503"/>
      <c r="BA55" s="511"/>
      <c r="BB55" s="304"/>
      <c r="BC55" s="129"/>
      <c r="BD55" s="129"/>
      <c r="BE55" s="129"/>
      <c r="BF55" s="141"/>
    </row>
    <row r="56" spans="2:58" ht="20.25" customHeight="1">
      <c r="B56" s="362"/>
      <c r="C56" s="35"/>
      <c r="D56" s="55"/>
      <c r="E56" s="65"/>
      <c r="F56" s="69"/>
      <c r="G56" s="82"/>
      <c r="H56" s="94"/>
      <c r="I56" s="103"/>
      <c r="J56" s="103"/>
      <c r="K56" s="108"/>
      <c r="L56" s="118"/>
      <c r="M56" s="128"/>
      <c r="N56" s="128"/>
      <c r="O56" s="140"/>
      <c r="P56" s="413" t="s">
        <v>27</v>
      </c>
      <c r="Q56" s="422"/>
      <c r="R56" s="430"/>
      <c r="S56" s="441" t="str">
        <f>IF(S55="","",VLOOKUP(S55,'シフト記号表（勤務時間帯）'!$C$6:$K$35,9,FALSE))</f>
        <v/>
      </c>
      <c r="T56" s="447" t="str">
        <f>IF(T55="","",VLOOKUP(T55,'シフト記号表（勤務時間帯）'!$C$6:$K$35,9,FALSE))</f>
        <v/>
      </c>
      <c r="U56" s="447" t="str">
        <f>IF(U55="","",VLOOKUP(U55,'シフト記号表（勤務時間帯）'!$C$6:$K$35,9,FALSE))</f>
        <v/>
      </c>
      <c r="V56" s="447" t="str">
        <f>IF(V55="","",VLOOKUP(V55,'シフト記号表（勤務時間帯）'!$C$6:$K$35,9,FALSE))</f>
        <v/>
      </c>
      <c r="W56" s="447" t="str">
        <f>IF(W55="","",VLOOKUP(W55,'シフト記号表（勤務時間帯）'!$C$6:$K$35,9,FALSE))</f>
        <v/>
      </c>
      <c r="X56" s="447" t="str">
        <f>IF(X55="","",VLOOKUP(X55,'シフト記号表（勤務時間帯）'!$C$6:$K$35,9,FALSE))</f>
        <v/>
      </c>
      <c r="Y56" s="454" t="str">
        <f>IF(Y55="","",VLOOKUP(Y55,'シフト記号表（勤務時間帯）'!$C$6:$K$35,9,FALSE))</f>
        <v/>
      </c>
      <c r="Z56" s="441" t="str">
        <f>IF(Z55="","",VLOOKUP(Z55,'シフト記号表（勤務時間帯）'!$C$6:$K$35,9,FALSE))</f>
        <v/>
      </c>
      <c r="AA56" s="447" t="str">
        <f>IF(AA55="","",VLOOKUP(AA55,'シフト記号表（勤務時間帯）'!$C$6:$K$35,9,FALSE))</f>
        <v/>
      </c>
      <c r="AB56" s="447" t="str">
        <f>IF(AB55="","",VLOOKUP(AB55,'シフト記号表（勤務時間帯）'!$C$6:$K$35,9,FALSE))</f>
        <v/>
      </c>
      <c r="AC56" s="447" t="str">
        <f>IF(AC55="","",VLOOKUP(AC55,'シフト記号表（勤務時間帯）'!$C$6:$K$35,9,FALSE))</f>
        <v/>
      </c>
      <c r="AD56" s="447" t="str">
        <f>IF(AD55="","",VLOOKUP(AD55,'シフト記号表（勤務時間帯）'!$C$6:$K$35,9,FALSE))</f>
        <v/>
      </c>
      <c r="AE56" s="447" t="str">
        <f>IF(AE55="","",VLOOKUP(AE55,'シフト記号表（勤務時間帯）'!$C$6:$K$35,9,FALSE))</f>
        <v/>
      </c>
      <c r="AF56" s="454" t="str">
        <f>IF(AF55="","",VLOOKUP(AF55,'シフト記号表（勤務時間帯）'!$C$6:$K$35,9,FALSE))</f>
        <v/>
      </c>
      <c r="AG56" s="441" t="str">
        <f>IF(AG55="","",VLOOKUP(AG55,'シフト記号表（勤務時間帯）'!$C$6:$K$35,9,FALSE))</f>
        <v/>
      </c>
      <c r="AH56" s="447" t="str">
        <f>IF(AH55="","",VLOOKUP(AH55,'シフト記号表（勤務時間帯）'!$C$6:$K$35,9,FALSE))</f>
        <v/>
      </c>
      <c r="AI56" s="447" t="str">
        <f>IF(AI55="","",VLOOKUP(AI55,'シフト記号表（勤務時間帯）'!$C$6:$K$35,9,FALSE))</f>
        <v/>
      </c>
      <c r="AJ56" s="447" t="str">
        <f>IF(AJ55="","",VLOOKUP(AJ55,'シフト記号表（勤務時間帯）'!$C$6:$K$35,9,FALSE))</f>
        <v/>
      </c>
      <c r="AK56" s="447" t="str">
        <f>IF(AK55="","",VLOOKUP(AK55,'シフト記号表（勤務時間帯）'!$C$6:$K$35,9,FALSE))</f>
        <v/>
      </c>
      <c r="AL56" s="447" t="str">
        <f>IF(AL55="","",VLOOKUP(AL55,'シフト記号表（勤務時間帯）'!$C$6:$K$35,9,FALSE))</f>
        <v/>
      </c>
      <c r="AM56" s="454" t="str">
        <f>IF(AM55="","",VLOOKUP(AM55,'シフト記号表（勤務時間帯）'!$C$6:$K$35,9,FALSE))</f>
        <v/>
      </c>
      <c r="AN56" s="441" t="str">
        <f>IF(AN55="","",VLOOKUP(AN55,'シフト記号表（勤務時間帯）'!$C$6:$K$35,9,FALSE))</f>
        <v/>
      </c>
      <c r="AO56" s="447" t="str">
        <f>IF(AO55="","",VLOOKUP(AO55,'シフト記号表（勤務時間帯）'!$C$6:$K$35,9,FALSE))</f>
        <v/>
      </c>
      <c r="AP56" s="447" t="str">
        <f>IF(AP55="","",VLOOKUP(AP55,'シフト記号表（勤務時間帯）'!$C$6:$K$35,9,FALSE))</f>
        <v/>
      </c>
      <c r="AQ56" s="447" t="str">
        <f>IF(AQ55="","",VLOOKUP(AQ55,'シフト記号表（勤務時間帯）'!$C$6:$K$35,9,FALSE))</f>
        <v/>
      </c>
      <c r="AR56" s="447" t="str">
        <f>IF(AR55="","",VLOOKUP(AR55,'シフト記号表（勤務時間帯）'!$C$6:$K$35,9,FALSE))</f>
        <v/>
      </c>
      <c r="AS56" s="447" t="str">
        <f>IF(AS55="","",VLOOKUP(AS55,'シフト記号表（勤務時間帯）'!$C$6:$K$35,9,FALSE))</f>
        <v/>
      </c>
      <c r="AT56" s="454" t="str">
        <f>IF(AT55="","",VLOOKUP(AT55,'シフト記号表（勤務時間帯）'!$C$6:$K$35,9,FALSE))</f>
        <v/>
      </c>
      <c r="AU56" s="441" t="str">
        <f>IF(AU55="","",VLOOKUP(AU55,'シフト記号表（勤務時間帯）'!$C$6:$K$35,9,FALSE))</f>
        <v/>
      </c>
      <c r="AV56" s="447" t="str">
        <f>IF(AV55="","",VLOOKUP(AV55,'シフト記号表（勤務時間帯）'!$C$6:$K$35,9,FALSE))</f>
        <v/>
      </c>
      <c r="AW56" s="447" t="str">
        <f>IF(AW55="","",VLOOKUP(AW55,'シフト記号表（勤務時間帯）'!$C$6:$K$35,9,FALSE))</f>
        <v/>
      </c>
      <c r="AX56" s="479">
        <f>IF($BB$3="４週",SUM(S56:AT56),IF($BB$3="暦月",SUM(S56:AW56),""))</f>
        <v>0</v>
      </c>
      <c r="AY56" s="490"/>
      <c r="AZ56" s="501">
        <f>IF($BB$3="４週",AX56/4,IF($BB$3="暦月",'地密通所（1枚版）'!AX56/('地密通所（1枚版）'!$BB$8/7),""))</f>
        <v>0</v>
      </c>
      <c r="BA56" s="509"/>
      <c r="BB56" s="305"/>
      <c r="BC56" s="128"/>
      <c r="BD56" s="128"/>
      <c r="BE56" s="128"/>
      <c r="BF56" s="140"/>
    </row>
    <row r="57" spans="2:58" ht="20.25" customHeight="1">
      <c r="B57" s="362"/>
      <c r="C57" s="36"/>
      <c r="D57" s="56"/>
      <c r="E57" s="66"/>
      <c r="F57" s="69">
        <f>C55</f>
        <v>0</v>
      </c>
      <c r="G57" s="83"/>
      <c r="H57" s="94"/>
      <c r="I57" s="103"/>
      <c r="J57" s="103"/>
      <c r="K57" s="108"/>
      <c r="L57" s="120"/>
      <c r="M57" s="130"/>
      <c r="N57" s="130"/>
      <c r="O57" s="142"/>
      <c r="P57" s="414" t="s">
        <v>73</v>
      </c>
      <c r="Q57" s="423"/>
      <c r="R57" s="431"/>
      <c r="S57" s="442" t="str">
        <f>IF(S55="","",VLOOKUP(S55,'シフト記号表（勤務時間帯）'!$C$6:$U$35,19,FALSE))</f>
        <v/>
      </c>
      <c r="T57" s="448" t="str">
        <f>IF(T55="","",VLOOKUP(T55,'シフト記号表（勤務時間帯）'!$C$6:$U$35,19,FALSE))</f>
        <v/>
      </c>
      <c r="U57" s="448" t="str">
        <f>IF(U55="","",VLOOKUP(U55,'シフト記号表（勤務時間帯）'!$C$6:$U$35,19,FALSE))</f>
        <v/>
      </c>
      <c r="V57" s="448" t="str">
        <f>IF(V55="","",VLOOKUP(V55,'シフト記号表（勤務時間帯）'!$C$6:$U$35,19,FALSE))</f>
        <v/>
      </c>
      <c r="W57" s="448" t="str">
        <f>IF(W55="","",VLOOKUP(W55,'シフト記号表（勤務時間帯）'!$C$6:$U$35,19,FALSE))</f>
        <v/>
      </c>
      <c r="X57" s="448" t="str">
        <f>IF(X55="","",VLOOKUP(X55,'シフト記号表（勤務時間帯）'!$C$6:$U$35,19,FALSE))</f>
        <v/>
      </c>
      <c r="Y57" s="455" t="str">
        <f>IF(Y55="","",VLOOKUP(Y55,'シフト記号表（勤務時間帯）'!$C$6:$U$35,19,FALSE))</f>
        <v/>
      </c>
      <c r="Z57" s="442" t="str">
        <f>IF(Z55="","",VLOOKUP(Z55,'シフト記号表（勤務時間帯）'!$C$6:$U$35,19,FALSE))</f>
        <v/>
      </c>
      <c r="AA57" s="448" t="str">
        <f>IF(AA55="","",VLOOKUP(AA55,'シフト記号表（勤務時間帯）'!$C$6:$U$35,19,FALSE))</f>
        <v/>
      </c>
      <c r="AB57" s="448" t="str">
        <f>IF(AB55="","",VLOOKUP(AB55,'シフト記号表（勤務時間帯）'!$C$6:$U$35,19,FALSE))</f>
        <v/>
      </c>
      <c r="AC57" s="448" t="str">
        <f>IF(AC55="","",VLOOKUP(AC55,'シフト記号表（勤務時間帯）'!$C$6:$U$35,19,FALSE))</f>
        <v/>
      </c>
      <c r="AD57" s="448" t="str">
        <f>IF(AD55="","",VLOOKUP(AD55,'シフト記号表（勤務時間帯）'!$C$6:$U$35,19,FALSE))</f>
        <v/>
      </c>
      <c r="AE57" s="448" t="str">
        <f>IF(AE55="","",VLOOKUP(AE55,'シフト記号表（勤務時間帯）'!$C$6:$U$35,19,FALSE))</f>
        <v/>
      </c>
      <c r="AF57" s="455" t="str">
        <f>IF(AF55="","",VLOOKUP(AF55,'シフト記号表（勤務時間帯）'!$C$6:$U$35,19,FALSE))</f>
        <v/>
      </c>
      <c r="AG57" s="442" t="str">
        <f>IF(AG55="","",VLOOKUP(AG55,'シフト記号表（勤務時間帯）'!$C$6:$U$35,19,FALSE))</f>
        <v/>
      </c>
      <c r="AH57" s="448" t="str">
        <f>IF(AH55="","",VLOOKUP(AH55,'シフト記号表（勤務時間帯）'!$C$6:$U$35,19,FALSE))</f>
        <v/>
      </c>
      <c r="AI57" s="448" t="str">
        <f>IF(AI55="","",VLOOKUP(AI55,'シフト記号表（勤務時間帯）'!$C$6:$U$35,19,FALSE))</f>
        <v/>
      </c>
      <c r="AJ57" s="448" t="str">
        <f>IF(AJ55="","",VLOOKUP(AJ55,'シフト記号表（勤務時間帯）'!$C$6:$U$35,19,FALSE))</f>
        <v/>
      </c>
      <c r="AK57" s="448" t="str">
        <f>IF(AK55="","",VLOOKUP(AK55,'シフト記号表（勤務時間帯）'!$C$6:$U$35,19,FALSE))</f>
        <v/>
      </c>
      <c r="AL57" s="448" t="str">
        <f>IF(AL55="","",VLOOKUP(AL55,'シフト記号表（勤務時間帯）'!$C$6:$U$35,19,FALSE))</f>
        <v/>
      </c>
      <c r="AM57" s="455" t="str">
        <f>IF(AM55="","",VLOOKUP(AM55,'シフト記号表（勤務時間帯）'!$C$6:$U$35,19,FALSE))</f>
        <v/>
      </c>
      <c r="AN57" s="442" t="str">
        <f>IF(AN55="","",VLOOKUP(AN55,'シフト記号表（勤務時間帯）'!$C$6:$U$35,19,FALSE))</f>
        <v/>
      </c>
      <c r="AO57" s="448" t="str">
        <f>IF(AO55="","",VLOOKUP(AO55,'シフト記号表（勤務時間帯）'!$C$6:$U$35,19,FALSE))</f>
        <v/>
      </c>
      <c r="AP57" s="448" t="str">
        <f>IF(AP55="","",VLOOKUP(AP55,'シフト記号表（勤務時間帯）'!$C$6:$U$35,19,FALSE))</f>
        <v/>
      </c>
      <c r="AQ57" s="448" t="str">
        <f>IF(AQ55="","",VLOOKUP(AQ55,'シフト記号表（勤務時間帯）'!$C$6:$U$35,19,FALSE))</f>
        <v/>
      </c>
      <c r="AR57" s="448" t="str">
        <f>IF(AR55="","",VLOOKUP(AR55,'シフト記号表（勤務時間帯）'!$C$6:$U$35,19,FALSE))</f>
        <v/>
      </c>
      <c r="AS57" s="448" t="str">
        <f>IF(AS55="","",VLOOKUP(AS55,'シフト記号表（勤務時間帯）'!$C$6:$U$35,19,FALSE))</f>
        <v/>
      </c>
      <c r="AT57" s="455" t="str">
        <f>IF(AT55="","",VLOOKUP(AT55,'シフト記号表（勤務時間帯）'!$C$6:$U$35,19,FALSE))</f>
        <v/>
      </c>
      <c r="AU57" s="442" t="str">
        <f>IF(AU55="","",VLOOKUP(AU55,'シフト記号表（勤務時間帯）'!$C$6:$U$35,19,FALSE))</f>
        <v/>
      </c>
      <c r="AV57" s="448" t="str">
        <f>IF(AV55="","",VLOOKUP(AV55,'シフト記号表（勤務時間帯）'!$C$6:$U$35,19,FALSE))</f>
        <v/>
      </c>
      <c r="AW57" s="448" t="str">
        <f>IF(AW55="","",VLOOKUP(AW55,'シフト記号表（勤務時間帯）'!$C$6:$U$35,19,FALSE))</f>
        <v/>
      </c>
      <c r="AX57" s="480">
        <f>IF($BB$3="４週",SUM(S57:AT57),IF($BB$3="暦月",SUM(S57:AW57),""))</f>
        <v>0</v>
      </c>
      <c r="AY57" s="491"/>
      <c r="AZ57" s="502">
        <f>IF($BB$3="４週",AX57/4,IF($BB$3="暦月",'地密通所（1枚版）'!AX57/('地密通所（1枚版）'!$BB$8/7),""))</f>
        <v>0</v>
      </c>
      <c r="BA57" s="510"/>
      <c r="BB57" s="306"/>
      <c r="BC57" s="130"/>
      <c r="BD57" s="130"/>
      <c r="BE57" s="130"/>
      <c r="BF57" s="142"/>
    </row>
    <row r="58" spans="2:58" ht="20.25" customHeight="1">
      <c r="B58" s="362">
        <f>B55+1</f>
        <v>13</v>
      </c>
      <c r="C58" s="34"/>
      <c r="D58" s="54"/>
      <c r="E58" s="64"/>
      <c r="F58" s="71"/>
      <c r="G58" s="71"/>
      <c r="H58" s="95"/>
      <c r="I58" s="103"/>
      <c r="J58" s="103"/>
      <c r="K58" s="108"/>
      <c r="L58" s="119"/>
      <c r="M58" s="129"/>
      <c r="N58" s="129"/>
      <c r="O58" s="141"/>
      <c r="P58" s="415" t="s">
        <v>70</v>
      </c>
      <c r="Q58" s="424"/>
      <c r="R58" s="432"/>
      <c r="S58" s="181"/>
      <c r="T58" s="195"/>
      <c r="U58" s="195"/>
      <c r="V58" s="195"/>
      <c r="W58" s="195"/>
      <c r="X58" s="195"/>
      <c r="Y58" s="208"/>
      <c r="Z58" s="181"/>
      <c r="AA58" s="195"/>
      <c r="AB58" s="195"/>
      <c r="AC58" s="195"/>
      <c r="AD58" s="195"/>
      <c r="AE58" s="195"/>
      <c r="AF58" s="208"/>
      <c r="AG58" s="181"/>
      <c r="AH58" s="195"/>
      <c r="AI58" s="195"/>
      <c r="AJ58" s="195"/>
      <c r="AK58" s="195"/>
      <c r="AL58" s="195"/>
      <c r="AM58" s="208"/>
      <c r="AN58" s="181"/>
      <c r="AO58" s="195"/>
      <c r="AP58" s="195"/>
      <c r="AQ58" s="195"/>
      <c r="AR58" s="195"/>
      <c r="AS58" s="195"/>
      <c r="AT58" s="208"/>
      <c r="AU58" s="181"/>
      <c r="AV58" s="195"/>
      <c r="AW58" s="195"/>
      <c r="AX58" s="481"/>
      <c r="AY58" s="492"/>
      <c r="AZ58" s="503"/>
      <c r="BA58" s="511"/>
      <c r="BB58" s="304"/>
      <c r="BC58" s="129"/>
      <c r="BD58" s="129"/>
      <c r="BE58" s="129"/>
      <c r="BF58" s="141"/>
    </row>
    <row r="59" spans="2:58" ht="20.25" customHeight="1">
      <c r="B59" s="362"/>
      <c r="C59" s="35"/>
      <c r="D59" s="55"/>
      <c r="E59" s="65"/>
      <c r="F59" s="69"/>
      <c r="G59" s="82"/>
      <c r="H59" s="94"/>
      <c r="I59" s="103"/>
      <c r="J59" s="103"/>
      <c r="K59" s="108"/>
      <c r="L59" s="118"/>
      <c r="M59" s="128"/>
      <c r="N59" s="128"/>
      <c r="O59" s="140"/>
      <c r="P59" s="413" t="s">
        <v>27</v>
      </c>
      <c r="Q59" s="422"/>
      <c r="R59" s="430"/>
      <c r="S59" s="441" t="str">
        <f>IF(S58="","",VLOOKUP(S58,'シフト記号表（勤務時間帯）'!$C$6:$K$35,9,FALSE))</f>
        <v/>
      </c>
      <c r="T59" s="447" t="str">
        <f>IF(T58="","",VLOOKUP(T58,'シフト記号表（勤務時間帯）'!$C$6:$K$35,9,FALSE))</f>
        <v/>
      </c>
      <c r="U59" s="447" t="str">
        <f>IF(U58="","",VLOOKUP(U58,'シフト記号表（勤務時間帯）'!$C$6:$K$35,9,FALSE))</f>
        <v/>
      </c>
      <c r="V59" s="447" t="str">
        <f>IF(V58="","",VLOOKUP(V58,'シフト記号表（勤務時間帯）'!$C$6:$K$35,9,FALSE))</f>
        <v/>
      </c>
      <c r="W59" s="447" t="str">
        <f>IF(W58="","",VLOOKUP(W58,'シフト記号表（勤務時間帯）'!$C$6:$K$35,9,FALSE))</f>
        <v/>
      </c>
      <c r="X59" s="447" t="str">
        <f>IF(X58="","",VLOOKUP(X58,'シフト記号表（勤務時間帯）'!$C$6:$K$35,9,FALSE))</f>
        <v/>
      </c>
      <c r="Y59" s="454" t="str">
        <f>IF(Y58="","",VLOOKUP(Y58,'シフト記号表（勤務時間帯）'!$C$6:$K$35,9,FALSE))</f>
        <v/>
      </c>
      <c r="Z59" s="441" t="str">
        <f>IF(Z58="","",VLOOKUP(Z58,'シフト記号表（勤務時間帯）'!$C$6:$K$35,9,FALSE))</f>
        <v/>
      </c>
      <c r="AA59" s="447" t="str">
        <f>IF(AA58="","",VLOOKUP(AA58,'シフト記号表（勤務時間帯）'!$C$6:$K$35,9,FALSE))</f>
        <v/>
      </c>
      <c r="AB59" s="447" t="str">
        <f>IF(AB58="","",VLOOKUP(AB58,'シフト記号表（勤務時間帯）'!$C$6:$K$35,9,FALSE))</f>
        <v/>
      </c>
      <c r="AC59" s="447" t="str">
        <f>IF(AC58="","",VLOOKUP(AC58,'シフト記号表（勤務時間帯）'!$C$6:$K$35,9,FALSE))</f>
        <v/>
      </c>
      <c r="AD59" s="447" t="str">
        <f>IF(AD58="","",VLOOKUP(AD58,'シフト記号表（勤務時間帯）'!$C$6:$K$35,9,FALSE))</f>
        <v/>
      </c>
      <c r="AE59" s="447" t="str">
        <f>IF(AE58="","",VLOOKUP(AE58,'シフト記号表（勤務時間帯）'!$C$6:$K$35,9,FALSE))</f>
        <v/>
      </c>
      <c r="AF59" s="454" t="str">
        <f>IF(AF58="","",VLOOKUP(AF58,'シフト記号表（勤務時間帯）'!$C$6:$K$35,9,FALSE))</f>
        <v/>
      </c>
      <c r="AG59" s="441" t="str">
        <f>IF(AG58="","",VLOOKUP(AG58,'シフト記号表（勤務時間帯）'!$C$6:$K$35,9,FALSE))</f>
        <v/>
      </c>
      <c r="AH59" s="447" t="str">
        <f>IF(AH58="","",VLOOKUP(AH58,'シフト記号表（勤務時間帯）'!$C$6:$K$35,9,FALSE))</f>
        <v/>
      </c>
      <c r="AI59" s="447" t="str">
        <f>IF(AI58="","",VLOOKUP(AI58,'シフト記号表（勤務時間帯）'!$C$6:$K$35,9,FALSE))</f>
        <v/>
      </c>
      <c r="AJ59" s="447" t="str">
        <f>IF(AJ58="","",VLOOKUP(AJ58,'シフト記号表（勤務時間帯）'!$C$6:$K$35,9,FALSE))</f>
        <v/>
      </c>
      <c r="AK59" s="447" t="str">
        <f>IF(AK58="","",VLOOKUP(AK58,'シフト記号表（勤務時間帯）'!$C$6:$K$35,9,FALSE))</f>
        <v/>
      </c>
      <c r="AL59" s="447" t="str">
        <f>IF(AL58="","",VLOOKUP(AL58,'シフト記号表（勤務時間帯）'!$C$6:$K$35,9,FALSE))</f>
        <v/>
      </c>
      <c r="AM59" s="454" t="str">
        <f>IF(AM58="","",VLOOKUP(AM58,'シフト記号表（勤務時間帯）'!$C$6:$K$35,9,FALSE))</f>
        <v/>
      </c>
      <c r="AN59" s="441" t="str">
        <f>IF(AN58="","",VLOOKUP(AN58,'シフト記号表（勤務時間帯）'!$C$6:$K$35,9,FALSE))</f>
        <v/>
      </c>
      <c r="AO59" s="447" t="str">
        <f>IF(AO58="","",VLOOKUP(AO58,'シフト記号表（勤務時間帯）'!$C$6:$K$35,9,FALSE))</f>
        <v/>
      </c>
      <c r="AP59" s="447" t="str">
        <f>IF(AP58="","",VLOOKUP(AP58,'シフト記号表（勤務時間帯）'!$C$6:$K$35,9,FALSE))</f>
        <v/>
      </c>
      <c r="AQ59" s="447" t="str">
        <f>IF(AQ58="","",VLOOKUP(AQ58,'シフト記号表（勤務時間帯）'!$C$6:$K$35,9,FALSE))</f>
        <v/>
      </c>
      <c r="AR59" s="447" t="str">
        <f>IF(AR58="","",VLOOKUP(AR58,'シフト記号表（勤務時間帯）'!$C$6:$K$35,9,FALSE))</f>
        <v/>
      </c>
      <c r="AS59" s="447" t="str">
        <f>IF(AS58="","",VLOOKUP(AS58,'シフト記号表（勤務時間帯）'!$C$6:$K$35,9,FALSE))</f>
        <v/>
      </c>
      <c r="AT59" s="454" t="str">
        <f>IF(AT58="","",VLOOKUP(AT58,'シフト記号表（勤務時間帯）'!$C$6:$K$35,9,FALSE))</f>
        <v/>
      </c>
      <c r="AU59" s="441" t="str">
        <f>IF(AU58="","",VLOOKUP(AU58,'シフト記号表（勤務時間帯）'!$C$6:$K$35,9,FALSE))</f>
        <v/>
      </c>
      <c r="AV59" s="447" t="str">
        <f>IF(AV58="","",VLOOKUP(AV58,'シフト記号表（勤務時間帯）'!$C$6:$K$35,9,FALSE))</f>
        <v/>
      </c>
      <c r="AW59" s="447" t="str">
        <f>IF(AW58="","",VLOOKUP(AW58,'シフト記号表（勤務時間帯）'!$C$6:$K$35,9,FALSE))</f>
        <v/>
      </c>
      <c r="AX59" s="479">
        <f>IF($BB$3="４週",SUM(S59:AT59),IF($BB$3="暦月",SUM(S59:AW59),""))</f>
        <v>0</v>
      </c>
      <c r="AY59" s="490"/>
      <c r="AZ59" s="501">
        <f>IF($BB$3="４週",AX59/4,IF($BB$3="暦月",'地密通所（1枚版）'!AX59/('地密通所（1枚版）'!$BB$8/7),""))</f>
        <v>0</v>
      </c>
      <c r="BA59" s="509"/>
      <c r="BB59" s="305"/>
      <c r="BC59" s="128"/>
      <c r="BD59" s="128"/>
      <c r="BE59" s="128"/>
      <c r="BF59" s="140"/>
    </row>
    <row r="60" spans="2:58" ht="20.25" customHeight="1">
      <c r="B60" s="363"/>
      <c r="C60" s="36"/>
      <c r="D60" s="56"/>
      <c r="E60" s="66"/>
      <c r="F60" s="72">
        <f>C58</f>
        <v>0</v>
      </c>
      <c r="G60" s="84"/>
      <c r="H60" s="96"/>
      <c r="I60" s="104"/>
      <c r="J60" s="104"/>
      <c r="K60" s="109"/>
      <c r="L60" s="121"/>
      <c r="M60" s="131"/>
      <c r="N60" s="131"/>
      <c r="O60" s="143"/>
      <c r="P60" s="416" t="s">
        <v>73</v>
      </c>
      <c r="Q60" s="425"/>
      <c r="R60" s="433"/>
      <c r="S60" s="442" t="str">
        <f>IF(S58="","",VLOOKUP(S58,'シフト記号表（勤務時間帯）'!$C$6:$U$35,19,FALSE))</f>
        <v/>
      </c>
      <c r="T60" s="448" t="str">
        <f>IF(T58="","",VLOOKUP(T58,'シフト記号表（勤務時間帯）'!$C$6:$U$35,19,FALSE))</f>
        <v/>
      </c>
      <c r="U60" s="448" t="str">
        <f>IF(U58="","",VLOOKUP(U58,'シフト記号表（勤務時間帯）'!$C$6:$U$35,19,FALSE))</f>
        <v/>
      </c>
      <c r="V60" s="448" t="str">
        <f>IF(V58="","",VLOOKUP(V58,'シフト記号表（勤務時間帯）'!$C$6:$U$35,19,FALSE))</f>
        <v/>
      </c>
      <c r="W60" s="448" t="str">
        <f>IF(W58="","",VLOOKUP(W58,'シフト記号表（勤務時間帯）'!$C$6:$U$35,19,FALSE))</f>
        <v/>
      </c>
      <c r="X60" s="448" t="str">
        <f>IF(X58="","",VLOOKUP(X58,'シフト記号表（勤務時間帯）'!$C$6:$U$35,19,FALSE))</f>
        <v/>
      </c>
      <c r="Y60" s="455" t="str">
        <f>IF(Y58="","",VLOOKUP(Y58,'シフト記号表（勤務時間帯）'!$C$6:$U$35,19,FALSE))</f>
        <v/>
      </c>
      <c r="Z60" s="442" t="str">
        <f>IF(Z58="","",VLOOKUP(Z58,'シフト記号表（勤務時間帯）'!$C$6:$U$35,19,FALSE))</f>
        <v/>
      </c>
      <c r="AA60" s="448" t="str">
        <f>IF(AA58="","",VLOOKUP(AA58,'シフト記号表（勤務時間帯）'!$C$6:$U$35,19,FALSE))</f>
        <v/>
      </c>
      <c r="AB60" s="448" t="str">
        <f>IF(AB58="","",VLOOKUP(AB58,'シフト記号表（勤務時間帯）'!$C$6:$U$35,19,FALSE))</f>
        <v/>
      </c>
      <c r="AC60" s="448" t="str">
        <f>IF(AC58="","",VLOOKUP(AC58,'シフト記号表（勤務時間帯）'!$C$6:$U$35,19,FALSE))</f>
        <v/>
      </c>
      <c r="AD60" s="448" t="str">
        <f>IF(AD58="","",VLOOKUP(AD58,'シフト記号表（勤務時間帯）'!$C$6:$U$35,19,FALSE))</f>
        <v/>
      </c>
      <c r="AE60" s="448" t="str">
        <f>IF(AE58="","",VLOOKUP(AE58,'シフト記号表（勤務時間帯）'!$C$6:$U$35,19,FALSE))</f>
        <v/>
      </c>
      <c r="AF60" s="455" t="str">
        <f>IF(AF58="","",VLOOKUP(AF58,'シフト記号表（勤務時間帯）'!$C$6:$U$35,19,FALSE))</f>
        <v/>
      </c>
      <c r="AG60" s="442" t="str">
        <f>IF(AG58="","",VLOOKUP(AG58,'シフト記号表（勤務時間帯）'!$C$6:$U$35,19,FALSE))</f>
        <v/>
      </c>
      <c r="AH60" s="448" t="str">
        <f>IF(AH58="","",VLOOKUP(AH58,'シフト記号表（勤務時間帯）'!$C$6:$U$35,19,FALSE))</f>
        <v/>
      </c>
      <c r="AI60" s="448" t="str">
        <f>IF(AI58="","",VLOOKUP(AI58,'シフト記号表（勤務時間帯）'!$C$6:$U$35,19,FALSE))</f>
        <v/>
      </c>
      <c r="AJ60" s="448" t="str">
        <f>IF(AJ58="","",VLOOKUP(AJ58,'シフト記号表（勤務時間帯）'!$C$6:$U$35,19,FALSE))</f>
        <v/>
      </c>
      <c r="AK60" s="448" t="str">
        <f>IF(AK58="","",VLOOKUP(AK58,'シフト記号表（勤務時間帯）'!$C$6:$U$35,19,FALSE))</f>
        <v/>
      </c>
      <c r="AL60" s="448" t="str">
        <f>IF(AL58="","",VLOOKUP(AL58,'シフト記号表（勤務時間帯）'!$C$6:$U$35,19,FALSE))</f>
        <v/>
      </c>
      <c r="AM60" s="455" t="str">
        <f>IF(AM58="","",VLOOKUP(AM58,'シフト記号表（勤務時間帯）'!$C$6:$U$35,19,FALSE))</f>
        <v/>
      </c>
      <c r="AN60" s="442" t="str">
        <f>IF(AN58="","",VLOOKUP(AN58,'シフト記号表（勤務時間帯）'!$C$6:$U$35,19,FALSE))</f>
        <v/>
      </c>
      <c r="AO60" s="448" t="str">
        <f>IF(AO58="","",VLOOKUP(AO58,'シフト記号表（勤務時間帯）'!$C$6:$U$35,19,FALSE))</f>
        <v/>
      </c>
      <c r="AP60" s="448" t="str">
        <f>IF(AP58="","",VLOOKUP(AP58,'シフト記号表（勤務時間帯）'!$C$6:$U$35,19,FALSE))</f>
        <v/>
      </c>
      <c r="AQ60" s="448" t="str">
        <f>IF(AQ58="","",VLOOKUP(AQ58,'シフト記号表（勤務時間帯）'!$C$6:$U$35,19,FALSE))</f>
        <v/>
      </c>
      <c r="AR60" s="448" t="str">
        <f>IF(AR58="","",VLOOKUP(AR58,'シフト記号表（勤務時間帯）'!$C$6:$U$35,19,FALSE))</f>
        <v/>
      </c>
      <c r="AS60" s="448" t="str">
        <f>IF(AS58="","",VLOOKUP(AS58,'シフト記号表（勤務時間帯）'!$C$6:$U$35,19,FALSE))</f>
        <v/>
      </c>
      <c r="AT60" s="455" t="str">
        <f>IF(AT58="","",VLOOKUP(AT58,'シフト記号表（勤務時間帯）'!$C$6:$U$35,19,FALSE))</f>
        <v/>
      </c>
      <c r="AU60" s="442" t="str">
        <f>IF(AU58="","",VLOOKUP(AU58,'シフト記号表（勤務時間帯）'!$C$6:$U$35,19,FALSE))</f>
        <v/>
      </c>
      <c r="AV60" s="448" t="str">
        <f>IF(AV58="","",VLOOKUP(AV58,'シフト記号表（勤務時間帯）'!$C$6:$U$35,19,FALSE))</f>
        <v/>
      </c>
      <c r="AW60" s="448" t="str">
        <f>IF(AW58="","",VLOOKUP(AW58,'シフト記号表（勤務時間帯）'!$C$6:$U$35,19,FALSE))</f>
        <v/>
      </c>
      <c r="AX60" s="480">
        <f>IF($BB$3="４週",SUM(S60:AT60),IF($BB$3="暦月",SUM(S60:AW60),""))</f>
        <v>0</v>
      </c>
      <c r="AY60" s="491"/>
      <c r="AZ60" s="502">
        <f>IF($BB$3="４週",AX60/4,IF($BB$3="暦月",'地密通所（1枚版）'!AX60/('地密通所（1枚版）'!$BB$8/7),""))</f>
        <v>0</v>
      </c>
      <c r="BA60" s="510"/>
      <c r="BB60" s="307"/>
      <c r="BC60" s="131"/>
      <c r="BD60" s="131"/>
      <c r="BE60" s="131"/>
      <c r="BF60" s="143"/>
    </row>
    <row r="61" spans="2:58" s="356" customFormat="1" ht="6" customHeight="1">
      <c r="B61" s="364"/>
      <c r="C61" s="373"/>
      <c r="D61" s="373"/>
      <c r="E61" s="373"/>
      <c r="F61" s="387"/>
      <c r="G61" s="387"/>
      <c r="H61" s="398"/>
      <c r="I61" s="398"/>
      <c r="J61" s="398"/>
      <c r="K61" s="398"/>
      <c r="L61" s="387"/>
      <c r="M61" s="387"/>
      <c r="N61" s="387"/>
      <c r="O61" s="387"/>
      <c r="P61" s="417"/>
      <c r="Q61" s="417"/>
      <c r="R61" s="417"/>
      <c r="S61" s="398"/>
      <c r="T61" s="398"/>
      <c r="U61" s="398"/>
      <c r="V61" s="398"/>
      <c r="W61" s="398"/>
      <c r="X61" s="398"/>
      <c r="Y61" s="398"/>
      <c r="Z61" s="398"/>
      <c r="AA61" s="398"/>
      <c r="AB61" s="398"/>
      <c r="AC61" s="398"/>
      <c r="AD61" s="398"/>
      <c r="AE61" s="398"/>
      <c r="AF61" s="398"/>
      <c r="AG61" s="398"/>
      <c r="AH61" s="398"/>
      <c r="AI61" s="398"/>
      <c r="AJ61" s="398"/>
      <c r="AK61" s="398"/>
      <c r="AL61" s="398"/>
      <c r="AM61" s="398"/>
      <c r="AN61" s="398"/>
      <c r="AO61" s="398"/>
      <c r="AP61" s="398"/>
      <c r="AQ61" s="398"/>
      <c r="AR61" s="398"/>
      <c r="AS61" s="398"/>
      <c r="AT61" s="398"/>
      <c r="AU61" s="398"/>
      <c r="AV61" s="398"/>
      <c r="AW61" s="398"/>
      <c r="AX61" s="482"/>
      <c r="AY61" s="482"/>
      <c r="AZ61" s="482"/>
      <c r="BA61" s="482"/>
      <c r="BB61" s="387"/>
      <c r="BC61" s="387"/>
      <c r="BD61" s="387"/>
      <c r="BE61" s="387"/>
      <c r="BF61" s="535"/>
    </row>
    <row r="62" spans="2:58" ht="20.100000000000001" customHeight="1">
      <c r="B62" s="16"/>
      <c r="C62" s="38"/>
      <c r="D62" s="38"/>
      <c r="E62" s="38"/>
      <c r="F62" s="74"/>
      <c r="G62" s="85" t="s">
        <v>181</v>
      </c>
      <c r="H62" s="85"/>
      <c r="I62" s="85"/>
      <c r="J62" s="85"/>
      <c r="K62" s="110"/>
      <c r="L62" s="122"/>
      <c r="M62" s="132" t="s">
        <v>77</v>
      </c>
      <c r="N62" s="134"/>
      <c r="O62" s="134"/>
      <c r="P62" s="134"/>
      <c r="Q62" s="134"/>
      <c r="R62" s="169"/>
      <c r="S62" s="184" t="str">
        <f t="shared" ref="S62:AX64" si="1">IF(SUMIF($F$22:$F$60,$M62,S$22:S$60)=0,"",SUMIF($F$22:$F$60,$M62,S$22:S$60))</f>
        <v/>
      </c>
      <c r="T62" s="198" t="str">
        <f t="shared" si="1"/>
        <v/>
      </c>
      <c r="U62" s="198" t="str">
        <f t="shared" si="1"/>
        <v/>
      </c>
      <c r="V62" s="198" t="str">
        <f t="shared" si="1"/>
        <v/>
      </c>
      <c r="W62" s="198" t="str">
        <f t="shared" si="1"/>
        <v/>
      </c>
      <c r="X62" s="198" t="str">
        <f t="shared" si="1"/>
        <v/>
      </c>
      <c r="Y62" s="211" t="str">
        <f t="shared" si="1"/>
        <v/>
      </c>
      <c r="Z62" s="184" t="str">
        <f t="shared" si="1"/>
        <v/>
      </c>
      <c r="AA62" s="198" t="str">
        <f t="shared" si="1"/>
        <v/>
      </c>
      <c r="AB62" s="198" t="str">
        <f t="shared" si="1"/>
        <v/>
      </c>
      <c r="AC62" s="198" t="str">
        <f t="shared" si="1"/>
        <v/>
      </c>
      <c r="AD62" s="198" t="str">
        <f t="shared" si="1"/>
        <v/>
      </c>
      <c r="AE62" s="198" t="str">
        <f t="shared" si="1"/>
        <v/>
      </c>
      <c r="AF62" s="211" t="str">
        <f t="shared" si="1"/>
        <v/>
      </c>
      <c r="AG62" s="184" t="str">
        <f t="shared" si="1"/>
        <v/>
      </c>
      <c r="AH62" s="198" t="str">
        <f t="shared" si="1"/>
        <v/>
      </c>
      <c r="AI62" s="198" t="str">
        <f t="shared" si="1"/>
        <v/>
      </c>
      <c r="AJ62" s="198" t="str">
        <f t="shared" si="1"/>
        <v/>
      </c>
      <c r="AK62" s="198" t="str">
        <f t="shared" si="1"/>
        <v/>
      </c>
      <c r="AL62" s="198" t="str">
        <f t="shared" si="1"/>
        <v/>
      </c>
      <c r="AM62" s="211" t="str">
        <f t="shared" si="1"/>
        <v/>
      </c>
      <c r="AN62" s="184" t="str">
        <f t="shared" si="1"/>
        <v/>
      </c>
      <c r="AO62" s="198" t="str">
        <f t="shared" si="1"/>
        <v/>
      </c>
      <c r="AP62" s="198" t="str">
        <f t="shared" si="1"/>
        <v/>
      </c>
      <c r="AQ62" s="198" t="str">
        <f t="shared" si="1"/>
        <v/>
      </c>
      <c r="AR62" s="198" t="str">
        <f t="shared" si="1"/>
        <v/>
      </c>
      <c r="AS62" s="198" t="str">
        <f t="shared" si="1"/>
        <v/>
      </c>
      <c r="AT62" s="211" t="str">
        <f t="shared" si="1"/>
        <v/>
      </c>
      <c r="AU62" s="184" t="str">
        <f t="shared" si="1"/>
        <v/>
      </c>
      <c r="AV62" s="198" t="str">
        <f t="shared" si="1"/>
        <v/>
      </c>
      <c r="AW62" s="198" t="str">
        <f t="shared" si="1"/>
        <v/>
      </c>
      <c r="AX62" s="261" t="str">
        <f t="shared" si="1"/>
        <v/>
      </c>
      <c r="AY62" s="273"/>
      <c r="AZ62" s="284" t="str">
        <f>IF(AX62="","",IF($BB$3="４週",AX62/4,IF($BB$3="暦月",AX62/($BB$8/7),"")))</f>
        <v/>
      </c>
      <c r="BA62" s="293"/>
      <c r="BB62" s="519"/>
      <c r="BC62" s="525"/>
      <c r="BD62" s="525"/>
      <c r="BE62" s="525"/>
      <c r="BF62" s="536"/>
    </row>
    <row r="63" spans="2:58" ht="20.25" customHeight="1">
      <c r="B63" s="17"/>
      <c r="C63" s="39"/>
      <c r="D63" s="39"/>
      <c r="E63" s="39"/>
      <c r="F63" s="41"/>
      <c r="G63" s="43"/>
      <c r="H63" s="43"/>
      <c r="I63" s="43"/>
      <c r="J63" s="43"/>
      <c r="K63" s="111"/>
      <c r="L63" s="123"/>
      <c r="M63" s="133" t="s">
        <v>16</v>
      </c>
      <c r="N63" s="135"/>
      <c r="O63" s="135"/>
      <c r="P63" s="135"/>
      <c r="Q63" s="135"/>
      <c r="R63" s="170"/>
      <c r="S63" s="184" t="str">
        <f t="shared" si="1"/>
        <v/>
      </c>
      <c r="T63" s="198" t="str">
        <f t="shared" si="1"/>
        <v/>
      </c>
      <c r="U63" s="198" t="str">
        <f t="shared" si="1"/>
        <v/>
      </c>
      <c r="V63" s="198" t="str">
        <f t="shared" si="1"/>
        <v/>
      </c>
      <c r="W63" s="198" t="str">
        <f t="shared" si="1"/>
        <v/>
      </c>
      <c r="X63" s="198" t="str">
        <f t="shared" si="1"/>
        <v/>
      </c>
      <c r="Y63" s="211" t="str">
        <f t="shared" si="1"/>
        <v/>
      </c>
      <c r="Z63" s="184" t="str">
        <f t="shared" si="1"/>
        <v/>
      </c>
      <c r="AA63" s="198" t="str">
        <f t="shared" si="1"/>
        <v/>
      </c>
      <c r="AB63" s="198" t="str">
        <f t="shared" si="1"/>
        <v/>
      </c>
      <c r="AC63" s="198" t="str">
        <f t="shared" si="1"/>
        <v/>
      </c>
      <c r="AD63" s="198" t="str">
        <f t="shared" si="1"/>
        <v/>
      </c>
      <c r="AE63" s="198" t="str">
        <f t="shared" si="1"/>
        <v/>
      </c>
      <c r="AF63" s="211" t="str">
        <f t="shared" si="1"/>
        <v/>
      </c>
      <c r="AG63" s="184" t="str">
        <f t="shared" si="1"/>
        <v/>
      </c>
      <c r="AH63" s="198" t="str">
        <f t="shared" si="1"/>
        <v/>
      </c>
      <c r="AI63" s="198" t="str">
        <f t="shared" si="1"/>
        <v/>
      </c>
      <c r="AJ63" s="198" t="str">
        <f t="shared" si="1"/>
        <v/>
      </c>
      <c r="AK63" s="198" t="str">
        <f t="shared" si="1"/>
        <v/>
      </c>
      <c r="AL63" s="198" t="str">
        <f t="shared" si="1"/>
        <v/>
      </c>
      <c r="AM63" s="211" t="str">
        <f t="shared" si="1"/>
        <v/>
      </c>
      <c r="AN63" s="184" t="str">
        <f t="shared" si="1"/>
        <v/>
      </c>
      <c r="AO63" s="198" t="str">
        <f t="shared" si="1"/>
        <v/>
      </c>
      <c r="AP63" s="198" t="str">
        <f t="shared" si="1"/>
        <v/>
      </c>
      <c r="AQ63" s="198" t="str">
        <f t="shared" si="1"/>
        <v/>
      </c>
      <c r="AR63" s="198" t="str">
        <f t="shared" si="1"/>
        <v/>
      </c>
      <c r="AS63" s="198" t="str">
        <f t="shared" si="1"/>
        <v/>
      </c>
      <c r="AT63" s="211" t="str">
        <f t="shared" si="1"/>
        <v/>
      </c>
      <c r="AU63" s="184" t="str">
        <f t="shared" si="1"/>
        <v/>
      </c>
      <c r="AV63" s="198" t="str">
        <f t="shared" si="1"/>
        <v/>
      </c>
      <c r="AW63" s="198" t="str">
        <f t="shared" si="1"/>
        <v/>
      </c>
      <c r="AX63" s="261" t="str">
        <f t="shared" si="1"/>
        <v/>
      </c>
      <c r="AY63" s="273"/>
      <c r="AZ63" s="284" t="str">
        <f>IF(AX63="","",IF($BB$3="４週",AX63/4,IF($BB$3="暦月",AX63/($BB$8/7),"")))</f>
        <v/>
      </c>
      <c r="BA63" s="293"/>
      <c r="BB63" s="520"/>
      <c r="BC63" s="526"/>
      <c r="BD63" s="526"/>
      <c r="BE63" s="526"/>
      <c r="BF63" s="537"/>
    </row>
    <row r="64" spans="2:58" ht="20.25" customHeight="1">
      <c r="B64" s="18"/>
      <c r="C64" s="40"/>
      <c r="D64" s="40"/>
      <c r="E64" s="40"/>
      <c r="F64" s="41"/>
      <c r="G64" s="86"/>
      <c r="H64" s="86"/>
      <c r="I64" s="86"/>
      <c r="J64" s="86"/>
      <c r="K64" s="112"/>
      <c r="L64" s="123"/>
      <c r="M64" s="133" t="s">
        <v>65</v>
      </c>
      <c r="N64" s="135"/>
      <c r="O64" s="135"/>
      <c r="P64" s="135"/>
      <c r="Q64" s="135"/>
      <c r="R64" s="170"/>
      <c r="S64" s="184" t="str">
        <f t="shared" si="1"/>
        <v/>
      </c>
      <c r="T64" s="198" t="str">
        <f t="shared" si="1"/>
        <v/>
      </c>
      <c r="U64" s="198" t="str">
        <f t="shared" si="1"/>
        <v/>
      </c>
      <c r="V64" s="198" t="str">
        <f t="shared" si="1"/>
        <v/>
      </c>
      <c r="W64" s="198" t="str">
        <f t="shared" si="1"/>
        <v/>
      </c>
      <c r="X64" s="198" t="str">
        <f t="shared" si="1"/>
        <v/>
      </c>
      <c r="Y64" s="211" t="str">
        <f t="shared" si="1"/>
        <v/>
      </c>
      <c r="Z64" s="184" t="str">
        <f t="shared" si="1"/>
        <v/>
      </c>
      <c r="AA64" s="198" t="str">
        <f t="shared" si="1"/>
        <v/>
      </c>
      <c r="AB64" s="198" t="str">
        <f t="shared" si="1"/>
        <v/>
      </c>
      <c r="AC64" s="198" t="str">
        <f t="shared" si="1"/>
        <v/>
      </c>
      <c r="AD64" s="198" t="str">
        <f t="shared" si="1"/>
        <v/>
      </c>
      <c r="AE64" s="198" t="str">
        <f t="shared" si="1"/>
        <v/>
      </c>
      <c r="AF64" s="211" t="str">
        <f t="shared" si="1"/>
        <v/>
      </c>
      <c r="AG64" s="184" t="str">
        <f t="shared" si="1"/>
        <v/>
      </c>
      <c r="AH64" s="198" t="str">
        <f t="shared" si="1"/>
        <v/>
      </c>
      <c r="AI64" s="198" t="str">
        <f t="shared" si="1"/>
        <v/>
      </c>
      <c r="AJ64" s="198" t="str">
        <f t="shared" si="1"/>
        <v/>
      </c>
      <c r="AK64" s="198" t="str">
        <f t="shared" si="1"/>
        <v/>
      </c>
      <c r="AL64" s="198" t="str">
        <f t="shared" si="1"/>
        <v/>
      </c>
      <c r="AM64" s="211" t="str">
        <f t="shared" si="1"/>
        <v/>
      </c>
      <c r="AN64" s="184" t="str">
        <f t="shared" si="1"/>
        <v/>
      </c>
      <c r="AO64" s="198" t="str">
        <f t="shared" si="1"/>
        <v/>
      </c>
      <c r="AP64" s="198" t="str">
        <f t="shared" si="1"/>
        <v/>
      </c>
      <c r="AQ64" s="198" t="str">
        <f t="shared" si="1"/>
        <v/>
      </c>
      <c r="AR64" s="198" t="str">
        <f t="shared" si="1"/>
        <v/>
      </c>
      <c r="AS64" s="198" t="str">
        <f t="shared" si="1"/>
        <v/>
      </c>
      <c r="AT64" s="211" t="str">
        <f t="shared" si="1"/>
        <v/>
      </c>
      <c r="AU64" s="184" t="str">
        <f t="shared" si="1"/>
        <v/>
      </c>
      <c r="AV64" s="198" t="str">
        <f t="shared" si="1"/>
        <v/>
      </c>
      <c r="AW64" s="198" t="str">
        <f t="shared" si="1"/>
        <v/>
      </c>
      <c r="AX64" s="261" t="str">
        <f t="shared" si="1"/>
        <v/>
      </c>
      <c r="AY64" s="273"/>
      <c r="AZ64" s="284" t="str">
        <f>IF(AX64="","",IF($BB$3="４週",AX64/4,IF($BB$3="暦月",AX64/($BB$8/7),"")))</f>
        <v/>
      </c>
      <c r="BA64" s="293"/>
      <c r="BB64" s="520"/>
      <c r="BC64" s="526"/>
      <c r="BD64" s="526"/>
      <c r="BE64" s="526"/>
      <c r="BF64" s="537"/>
    </row>
    <row r="65" spans="1:73" ht="20.25" customHeight="1">
      <c r="B65" s="365"/>
      <c r="C65" s="374"/>
      <c r="D65" s="374"/>
      <c r="E65" s="374"/>
      <c r="F65" s="374"/>
      <c r="G65" s="391" t="s">
        <v>4</v>
      </c>
      <c r="H65" s="391"/>
      <c r="I65" s="391"/>
      <c r="J65" s="391"/>
      <c r="K65" s="391"/>
      <c r="L65" s="391"/>
      <c r="M65" s="391"/>
      <c r="N65" s="391"/>
      <c r="O65" s="391"/>
      <c r="P65" s="391"/>
      <c r="Q65" s="391"/>
      <c r="R65" s="434"/>
      <c r="S65" s="185"/>
      <c r="T65" s="199"/>
      <c r="U65" s="199"/>
      <c r="V65" s="199"/>
      <c r="W65" s="199"/>
      <c r="X65" s="199"/>
      <c r="Y65" s="212"/>
      <c r="Z65" s="185"/>
      <c r="AA65" s="199"/>
      <c r="AB65" s="199"/>
      <c r="AC65" s="199"/>
      <c r="AD65" s="199"/>
      <c r="AE65" s="199"/>
      <c r="AF65" s="212"/>
      <c r="AG65" s="185"/>
      <c r="AH65" s="199"/>
      <c r="AI65" s="199"/>
      <c r="AJ65" s="199"/>
      <c r="AK65" s="199"/>
      <c r="AL65" s="199"/>
      <c r="AM65" s="212"/>
      <c r="AN65" s="185"/>
      <c r="AO65" s="199"/>
      <c r="AP65" s="199"/>
      <c r="AQ65" s="199"/>
      <c r="AR65" s="199"/>
      <c r="AS65" s="199"/>
      <c r="AT65" s="212"/>
      <c r="AU65" s="185"/>
      <c r="AV65" s="199"/>
      <c r="AW65" s="212"/>
      <c r="AX65" s="483"/>
      <c r="AY65" s="493"/>
      <c r="AZ65" s="493"/>
      <c r="BA65" s="512"/>
      <c r="BB65" s="520"/>
      <c r="BC65" s="526"/>
      <c r="BD65" s="526"/>
      <c r="BE65" s="526"/>
      <c r="BF65" s="537"/>
    </row>
    <row r="66" spans="1:73" ht="20.25" customHeight="1">
      <c r="B66" s="365"/>
      <c r="C66" s="374"/>
      <c r="D66" s="374"/>
      <c r="E66" s="374"/>
      <c r="F66" s="374"/>
      <c r="G66" s="391" t="s">
        <v>84</v>
      </c>
      <c r="H66" s="391"/>
      <c r="I66" s="391"/>
      <c r="J66" s="391"/>
      <c r="K66" s="391"/>
      <c r="L66" s="391"/>
      <c r="M66" s="391"/>
      <c r="N66" s="391"/>
      <c r="O66" s="391"/>
      <c r="P66" s="391"/>
      <c r="Q66" s="391"/>
      <c r="R66" s="434"/>
      <c r="S66" s="185"/>
      <c r="T66" s="199"/>
      <c r="U66" s="199"/>
      <c r="V66" s="199"/>
      <c r="W66" s="199"/>
      <c r="X66" s="199"/>
      <c r="Y66" s="212"/>
      <c r="Z66" s="185"/>
      <c r="AA66" s="199"/>
      <c r="AB66" s="199"/>
      <c r="AC66" s="199"/>
      <c r="AD66" s="199"/>
      <c r="AE66" s="199"/>
      <c r="AF66" s="212"/>
      <c r="AG66" s="185"/>
      <c r="AH66" s="199"/>
      <c r="AI66" s="199"/>
      <c r="AJ66" s="199"/>
      <c r="AK66" s="199"/>
      <c r="AL66" s="199"/>
      <c r="AM66" s="212"/>
      <c r="AN66" s="185"/>
      <c r="AO66" s="199"/>
      <c r="AP66" s="199"/>
      <c r="AQ66" s="199"/>
      <c r="AR66" s="199"/>
      <c r="AS66" s="199"/>
      <c r="AT66" s="212"/>
      <c r="AU66" s="185"/>
      <c r="AV66" s="199"/>
      <c r="AW66" s="212"/>
      <c r="AX66" s="484"/>
      <c r="AY66" s="494"/>
      <c r="AZ66" s="494"/>
      <c r="BA66" s="513"/>
      <c r="BB66" s="520"/>
      <c r="BC66" s="526"/>
      <c r="BD66" s="526"/>
      <c r="BE66" s="526"/>
      <c r="BF66" s="537"/>
    </row>
    <row r="67" spans="1:73" ht="20.25" customHeight="1">
      <c r="B67" s="366"/>
      <c r="C67" s="375"/>
      <c r="D67" s="375"/>
      <c r="E67" s="375"/>
      <c r="F67" s="375"/>
      <c r="G67" s="392" t="s">
        <v>196</v>
      </c>
      <c r="H67" s="399"/>
      <c r="I67" s="399"/>
      <c r="J67" s="399"/>
      <c r="K67" s="399"/>
      <c r="L67" s="399"/>
      <c r="M67" s="399"/>
      <c r="N67" s="399"/>
      <c r="O67" s="399"/>
      <c r="P67" s="399"/>
      <c r="Q67" s="399"/>
      <c r="R67" s="435"/>
      <c r="S67" s="443" t="str">
        <f t="shared" ref="S67:AW67" si="2">IF(S66&lt;&gt;"",IF(S65&gt;15,((S65-15)/5+1)*S66,S66),"")</f>
        <v/>
      </c>
      <c r="T67" s="449" t="str">
        <f t="shared" si="2"/>
        <v/>
      </c>
      <c r="U67" s="449" t="str">
        <f t="shared" si="2"/>
        <v/>
      </c>
      <c r="V67" s="449" t="str">
        <f t="shared" si="2"/>
        <v/>
      </c>
      <c r="W67" s="449" t="str">
        <f t="shared" si="2"/>
        <v/>
      </c>
      <c r="X67" s="449" t="str">
        <f t="shared" si="2"/>
        <v/>
      </c>
      <c r="Y67" s="456" t="str">
        <f t="shared" si="2"/>
        <v/>
      </c>
      <c r="Z67" s="443" t="str">
        <f t="shared" si="2"/>
        <v/>
      </c>
      <c r="AA67" s="449" t="str">
        <f t="shared" si="2"/>
        <v/>
      </c>
      <c r="AB67" s="449" t="str">
        <f t="shared" si="2"/>
        <v/>
      </c>
      <c r="AC67" s="449" t="str">
        <f t="shared" si="2"/>
        <v/>
      </c>
      <c r="AD67" s="449" t="str">
        <f t="shared" si="2"/>
        <v/>
      </c>
      <c r="AE67" s="449" t="str">
        <f t="shared" si="2"/>
        <v/>
      </c>
      <c r="AF67" s="456" t="str">
        <f t="shared" si="2"/>
        <v/>
      </c>
      <c r="AG67" s="443" t="str">
        <f t="shared" si="2"/>
        <v/>
      </c>
      <c r="AH67" s="449" t="str">
        <f t="shared" si="2"/>
        <v/>
      </c>
      <c r="AI67" s="449" t="str">
        <f t="shared" si="2"/>
        <v/>
      </c>
      <c r="AJ67" s="449" t="str">
        <f t="shared" si="2"/>
        <v/>
      </c>
      <c r="AK67" s="449" t="str">
        <f t="shared" si="2"/>
        <v/>
      </c>
      <c r="AL67" s="449" t="str">
        <f t="shared" si="2"/>
        <v/>
      </c>
      <c r="AM67" s="456" t="str">
        <f t="shared" si="2"/>
        <v/>
      </c>
      <c r="AN67" s="443" t="str">
        <f t="shared" si="2"/>
        <v/>
      </c>
      <c r="AO67" s="449" t="str">
        <f t="shared" si="2"/>
        <v/>
      </c>
      <c r="AP67" s="449" t="str">
        <f t="shared" si="2"/>
        <v/>
      </c>
      <c r="AQ67" s="449" t="str">
        <f t="shared" si="2"/>
        <v/>
      </c>
      <c r="AR67" s="449" t="str">
        <f t="shared" si="2"/>
        <v/>
      </c>
      <c r="AS67" s="449" t="str">
        <f t="shared" si="2"/>
        <v/>
      </c>
      <c r="AT67" s="456" t="str">
        <f t="shared" si="2"/>
        <v/>
      </c>
      <c r="AU67" s="464" t="str">
        <f t="shared" si="2"/>
        <v/>
      </c>
      <c r="AV67" s="468" t="str">
        <f t="shared" si="2"/>
        <v/>
      </c>
      <c r="AW67" s="471" t="str">
        <f t="shared" si="2"/>
        <v/>
      </c>
      <c r="AX67" s="484"/>
      <c r="AY67" s="494"/>
      <c r="AZ67" s="494"/>
      <c r="BA67" s="513"/>
      <c r="BB67" s="520"/>
      <c r="BC67" s="526"/>
      <c r="BD67" s="526"/>
      <c r="BE67" s="526"/>
      <c r="BF67" s="537"/>
    </row>
    <row r="68" spans="1:73" ht="18.75" customHeight="1">
      <c r="B68" s="367" t="s">
        <v>165</v>
      </c>
      <c r="C68" s="376"/>
      <c r="D68" s="376"/>
      <c r="E68" s="376"/>
      <c r="F68" s="376"/>
      <c r="G68" s="376"/>
      <c r="H68" s="376"/>
      <c r="I68" s="376"/>
      <c r="J68" s="376"/>
      <c r="K68" s="402"/>
      <c r="L68" s="404" t="s">
        <v>77</v>
      </c>
      <c r="M68" s="404"/>
      <c r="N68" s="404"/>
      <c r="O68" s="404"/>
      <c r="P68" s="404"/>
      <c r="Q68" s="404"/>
      <c r="R68" s="436"/>
      <c r="S68" s="187" t="str">
        <f t="shared" ref="S68:AW72" si="3">IF($L68="","",IF(COUNTIFS($F$22:$F$60,$L68,S$22:S$60,"&gt;0")=0,"",COUNTIFS($F$22:$F$60,$L68,S$22:S$60,"&gt;0")))</f>
        <v/>
      </c>
      <c r="T68" s="201" t="str">
        <f t="shared" si="3"/>
        <v/>
      </c>
      <c r="U68" s="201" t="str">
        <f t="shared" si="3"/>
        <v/>
      </c>
      <c r="V68" s="201" t="str">
        <f t="shared" si="3"/>
        <v/>
      </c>
      <c r="W68" s="201" t="str">
        <f t="shared" si="3"/>
        <v/>
      </c>
      <c r="X68" s="201" t="str">
        <f t="shared" si="3"/>
        <v/>
      </c>
      <c r="Y68" s="214" t="str">
        <f t="shared" si="3"/>
        <v/>
      </c>
      <c r="Z68" s="220" t="str">
        <f t="shared" si="3"/>
        <v/>
      </c>
      <c r="AA68" s="201" t="str">
        <f t="shared" si="3"/>
        <v/>
      </c>
      <c r="AB68" s="201" t="str">
        <f t="shared" si="3"/>
        <v/>
      </c>
      <c r="AC68" s="201" t="str">
        <f t="shared" si="3"/>
        <v/>
      </c>
      <c r="AD68" s="201" t="str">
        <f t="shared" si="3"/>
        <v/>
      </c>
      <c r="AE68" s="201" t="str">
        <f t="shared" si="3"/>
        <v/>
      </c>
      <c r="AF68" s="214" t="str">
        <f t="shared" si="3"/>
        <v/>
      </c>
      <c r="AG68" s="201" t="str">
        <f t="shared" si="3"/>
        <v/>
      </c>
      <c r="AH68" s="201" t="str">
        <f t="shared" si="3"/>
        <v/>
      </c>
      <c r="AI68" s="201" t="str">
        <f t="shared" si="3"/>
        <v/>
      </c>
      <c r="AJ68" s="201" t="str">
        <f t="shared" si="3"/>
        <v/>
      </c>
      <c r="AK68" s="201" t="str">
        <f t="shared" si="3"/>
        <v/>
      </c>
      <c r="AL68" s="201" t="str">
        <f t="shared" si="3"/>
        <v/>
      </c>
      <c r="AM68" s="214" t="str">
        <f t="shared" si="3"/>
        <v/>
      </c>
      <c r="AN68" s="201" t="str">
        <f t="shared" si="3"/>
        <v/>
      </c>
      <c r="AO68" s="201" t="str">
        <f t="shared" si="3"/>
        <v/>
      </c>
      <c r="AP68" s="201" t="str">
        <f t="shared" si="3"/>
        <v/>
      </c>
      <c r="AQ68" s="201" t="str">
        <f t="shared" si="3"/>
        <v/>
      </c>
      <c r="AR68" s="201" t="str">
        <f t="shared" si="3"/>
        <v/>
      </c>
      <c r="AS68" s="201" t="str">
        <f t="shared" si="3"/>
        <v/>
      </c>
      <c r="AT68" s="214" t="str">
        <f t="shared" si="3"/>
        <v/>
      </c>
      <c r="AU68" s="201" t="str">
        <f t="shared" si="3"/>
        <v/>
      </c>
      <c r="AV68" s="201" t="str">
        <f t="shared" si="3"/>
        <v/>
      </c>
      <c r="AW68" s="214" t="str">
        <f t="shared" si="3"/>
        <v/>
      </c>
      <c r="AX68" s="484"/>
      <c r="AY68" s="494"/>
      <c r="AZ68" s="494"/>
      <c r="BA68" s="513"/>
      <c r="BB68" s="520"/>
      <c r="BC68" s="526"/>
      <c r="BD68" s="526"/>
      <c r="BE68" s="526"/>
      <c r="BF68" s="537"/>
    </row>
    <row r="69" spans="1:73" ht="18.75" customHeight="1">
      <c r="B69" s="367"/>
      <c r="C69" s="376"/>
      <c r="D69" s="376"/>
      <c r="E69" s="376"/>
      <c r="F69" s="376"/>
      <c r="G69" s="376"/>
      <c r="H69" s="376"/>
      <c r="I69" s="376"/>
      <c r="J69" s="376"/>
      <c r="K69" s="402"/>
      <c r="L69" s="405" t="s">
        <v>16</v>
      </c>
      <c r="M69" s="405"/>
      <c r="N69" s="405"/>
      <c r="O69" s="405"/>
      <c r="P69" s="405"/>
      <c r="Q69" s="405"/>
      <c r="R69" s="437"/>
      <c r="S69" s="188" t="str">
        <f t="shared" si="3"/>
        <v/>
      </c>
      <c r="T69" s="202" t="str">
        <f t="shared" si="3"/>
        <v/>
      </c>
      <c r="U69" s="202" t="str">
        <f t="shared" si="3"/>
        <v/>
      </c>
      <c r="V69" s="202" t="str">
        <f t="shared" si="3"/>
        <v/>
      </c>
      <c r="W69" s="202" t="str">
        <f t="shared" si="3"/>
        <v/>
      </c>
      <c r="X69" s="202" t="str">
        <f t="shared" si="3"/>
        <v/>
      </c>
      <c r="Y69" s="215" t="str">
        <f t="shared" si="3"/>
        <v/>
      </c>
      <c r="Z69" s="221" t="str">
        <f t="shared" si="3"/>
        <v/>
      </c>
      <c r="AA69" s="202" t="str">
        <f t="shared" si="3"/>
        <v/>
      </c>
      <c r="AB69" s="202" t="str">
        <f t="shared" si="3"/>
        <v/>
      </c>
      <c r="AC69" s="202" t="str">
        <f t="shared" si="3"/>
        <v/>
      </c>
      <c r="AD69" s="202" t="str">
        <f t="shared" si="3"/>
        <v/>
      </c>
      <c r="AE69" s="202" t="str">
        <f t="shared" si="3"/>
        <v/>
      </c>
      <c r="AF69" s="215" t="str">
        <f t="shared" si="3"/>
        <v/>
      </c>
      <c r="AG69" s="202" t="str">
        <f t="shared" si="3"/>
        <v/>
      </c>
      <c r="AH69" s="202" t="str">
        <f t="shared" si="3"/>
        <v/>
      </c>
      <c r="AI69" s="202" t="str">
        <f t="shared" si="3"/>
        <v/>
      </c>
      <c r="AJ69" s="202" t="str">
        <f t="shared" si="3"/>
        <v/>
      </c>
      <c r="AK69" s="202" t="str">
        <f t="shared" si="3"/>
        <v/>
      </c>
      <c r="AL69" s="202" t="str">
        <f t="shared" si="3"/>
        <v/>
      </c>
      <c r="AM69" s="215" t="str">
        <f t="shared" si="3"/>
        <v/>
      </c>
      <c r="AN69" s="202" t="str">
        <f t="shared" si="3"/>
        <v/>
      </c>
      <c r="AO69" s="202" t="str">
        <f t="shared" si="3"/>
        <v/>
      </c>
      <c r="AP69" s="202" t="str">
        <f t="shared" si="3"/>
        <v/>
      </c>
      <c r="AQ69" s="202" t="str">
        <f t="shared" si="3"/>
        <v/>
      </c>
      <c r="AR69" s="202" t="str">
        <f t="shared" si="3"/>
        <v/>
      </c>
      <c r="AS69" s="202" t="str">
        <f t="shared" si="3"/>
        <v/>
      </c>
      <c r="AT69" s="215" t="str">
        <f t="shared" si="3"/>
        <v/>
      </c>
      <c r="AU69" s="202" t="str">
        <f t="shared" si="3"/>
        <v/>
      </c>
      <c r="AV69" s="202" t="str">
        <f t="shared" si="3"/>
        <v/>
      </c>
      <c r="AW69" s="215" t="str">
        <f t="shared" si="3"/>
        <v/>
      </c>
      <c r="AX69" s="484"/>
      <c r="AY69" s="494"/>
      <c r="AZ69" s="494"/>
      <c r="BA69" s="513"/>
      <c r="BB69" s="520"/>
      <c r="BC69" s="526"/>
      <c r="BD69" s="526"/>
      <c r="BE69" s="526"/>
      <c r="BF69" s="537"/>
    </row>
    <row r="70" spans="1:73" ht="18.75" customHeight="1">
      <c r="B70" s="367"/>
      <c r="C70" s="376"/>
      <c r="D70" s="376"/>
      <c r="E70" s="376"/>
      <c r="F70" s="376"/>
      <c r="G70" s="376"/>
      <c r="H70" s="376"/>
      <c r="I70" s="376"/>
      <c r="J70" s="376"/>
      <c r="K70" s="402"/>
      <c r="L70" s="405" t="s">
        <v>65</v>
      </c>
      <c r="M70" s="405"/>
      <c r="N70" s="405"/>
      <c r="O70" s="405"/>
      <c r="P70" s="405"/>
      <c r="Q70" s="405"/>
      <c r="R70" s="437"/>
      <c r="S70" s="188" t="str">
        <f t="shared" si="3"/>
        <v/>
      </c>
      <c r="T70" s="202" t="str">
        <f t="shared" si="3"/>
        <v/>
      </c>
      <c r="U70" s="202" t="str">
        <f t="shared" si="3"/>
        <v/>
      </c>
      <c r="V70" s="202" t="str">
        <f t="shared" si="3"/>
        <v/>
      </c>
      <c r="W70" s="202" t="str">
        <f t="shared" si="3"/>
        <v/>
      </c>
      <c r="X70" s="202" t="str">
        <f t="shared" si="3"/>
        <v/>
      </c>
      <c r="Y70" s="215" t="str">
        <f t="shared" si="3"/>
        <v/>
      </c>
      <c r="Z70" s="221" t="str">
        <f t="shared" si="3"/>
        <v/>
      </c>
      <c r="AA70" s="202" t="str">
        <f t="shared" si="3"/>
        <v/>
      </c>
      <c r="AB70" s="202" t="str">
        <f t="shared" si="3"/>
        <v/>
      </c>
      <c r="AC70" s="202" t="str">
        <f t="shared" si="3"/>
        <v/>
      </c>
      <c r="AD70" s="202" t="str">
        <f t="shared" si="3"/>
        <v/>
      </c>
      <c r="AE70" s="202" t="str">
        <f t="shared" si="3"/>
        <v/>
      </c>
      <c r="AF70" s="215" t="str">
        <f t="shared" si="3"/>
        <v/>
      </c>
      <c r="AG70" s="202" t="str">
        <f t="shared" si="3"/>
        <v/>
      </c>
      <c r="AH70" s="202" t="str">
        <f t="shared" si="3"/>
        <v/>
      </c>
      <c r="AI70" s="202" t="str">
        <f t="shared" si="3"/>
        <v/>
      </c>
      <c r="AJ70" s="202" t="str">
        <f t="shared" si="3"/>
        <v/>
      </c>
      <c r="AK70" s="202" t="str">
        <f t="shared" si="3"/>
        <v/>
      </c>
      <c r="AL70" s="202" t="str">
        <f t="shared" si="3"/>
        <v/>
      </c>
      <c r="AM70" s="215" t="str">
        <f t="shared" si="3"/>
        <v/>
      </c>
      <c r="AN70" s="202" t="str">
        <f t="shared" si="3"/>
        <v/>
      </c>
      <c r="AO70" s="202" t="str">
        <f t="shared" si="3"/>
        <v/>
      </c>
      <c r="AP70" s="202" t="str">
        <f t="shared" si="3"/>
        <v/>
      </c>
      <c r="AQ70" s="202" t="str">
        <f t="shared" si="3"/>
        <v/>
      </c>
      <c r="AR70" s="202" t="str">
        <f t="shared" si="3"/>
        <v/>
      </c>
      <c r="AS70" s="202" t="str">
        <f t="shared" si="3"/>
        <v/>
      </c>
      <c r="AT70" s="215" t="str">
        <f t="shared" si="3"/>
        <v/>
      </c>
      <c r="AU70" s="202" t="str">
        <f t="shared" si="3"/>
        <v/>
      </c>
      <c r="AV70" s="202" t="str">
        <f t="shared" si="3"/>
        <v/>
      </c>
      <c r="AW70" s="215" t="str">
        <f t="shared" si="3"/>
        <v/>
      </c>
      <c r="AX70" s="484"/>
      <c r="AY70" s="494"/>
      <c r="AZ70" s="494"/>
      <c r="BA70" s="513"/>
      <c r="BB70" s="520"/>
      <c r="BC70" s="526"/>
      <c r="BD70" s="526"/>
      <c r="BE70" s="526"/>
      <c r="BF70" s="537"/>
    </row>
    <row r="71" spans="1:73" ht="18.75" customHeight="1">
      <c r="B71" s="367"/>
      <c r="C71" s="376"/>
      <c r="D71" s="376"/>
      <c r="E71" s="376"/>
      <c r="F71" s="376"/>
      <c r="G71" s="376"/>
      <c r="H71" s="376"/>
      <c r="I71" s="376"/>
      <c r="J71" s="376"/>
      <c r="K71" s="402"/>
      <c r="L71" s="405" t="s">
        <v>24</v>
      </c>
      <c r="M71" s="405"/>
      <c r="N71" s="405"/>
      <c r="O71" s="405"/>
      <c r="P71" s="405"/>
      <c r="Q71" s="405"/>
      <c r="R71" s="437"/>
      <c r="S71" s="188" t="str">
        <f t="shared" si="3"/>
        <v/>
      </c>
      <c r="T71" s="202" t="str">
        <f t="shared" si="3"/>
        <v/>
      </c>
      <c r="U71" s="202" t="str">
        <f t="shared" si="3"/>
        <v/>
      </c>
      <c r="V71" s="202" t="str">
        <f t="shared" si="3"/>
        <v/>
      </c>
      <c r="W71" s="202" t="str">
        <f t="shared" si="3"/>
        <v/>
      </c>
      <c r="X71" s="202" t="str">
        <f t="shared" si="3"/>
        <v/>
      </c>
      <c r="Y71" s="215" t="str">
        <f t="shared" si="3"/>
        <v/>
      </c>
      <c r="Z71" s="221" t="str">
        <f t="shared" si="3"/>
        <v/>
      </c>
      <c r="AA71" s="202" t="str">
        <f t="shared" si="3"/>
        <v/>
      </c>
      <c r="AB71" s="202" t="str">
        <f t="shared" si="3"/>
        <v/>
      </c>
      <c r="AC71" s="202" t="str">
        <f t="shared" si="3"/>
        <v/>
      </c>
      <c r="AD71" s="202" t="str">
        <f t="shared" si="3"/>
        <v/>
      </c>
      <c r="AE71" s="202" t="str">
        <f t="shared" si="3"/>
        <v/>
      </c>
      <c r="AF71" s="215" t="str">
        <f t="shared" si="3"/>
        <v/>
      </c>
      <c r="AG71" s="202" t="str">
        <f t="shared" si="3"/>
        <v/>
      </c>
      <c r="AH71" s="202" t="str">
        <f t="shared" si="3"/>
        <v/>
      </c>
      <c r="AI71" s="202" t="str">
        <f t="shared" si="3"/>
        <v/>
      </c>
      <c r="AJ71" s="202" t="str">
        <f t="shared" si="3"/>
        <v/>
      </c>
      <c r="AK71" s="202" t="str">
        <f t="shared" si="3"/>
        <v/>
      </c>
      <c r="AL71" s="202" t="str">
        <f t="shared" si="3"/>
        <v/>
      </c>
      <c r="AM71" s="215" t="str">
        <f t="shared" si="3"/>
        <v/>
      </c>
      <c r="AN71" s="202" t="str">
        <f t="shared" si="3"/>
        <v/>
      </c>
      <c r="AO71" s="202" t="str">
        <f t="shared" si="3"/>
        <v/>
      </c>
      <c r="AP71" s="202" t="str">
        <f t="shared" si="3"/>
        <v/>
      </c>
      <c r="AQ71" s="202" t="str">
        <f t="shared" si="3"/>
        <v/>
      </c>
      <c r="AR71" s="202" t="str">
        <f t="shared" si="3"/>
        <v/>
      </c>
      <c r="AS71" s="202" t="str">
        <f t="shared" si="3"/>
        <v/>
      </c>
      <c r="AT71" s="215" t="str">
        <f t="shared" si="3"/>
        <v/>
      </c>
      <c r="AU71" s="202" t="str">
        <f t="shared" si="3"/>
        <v/>
      </c>
      <c r="AV71" s="202" t="str">
        <f t="shared" si="3"/>
        <v/>
      </c>
      <c r="AW71" s="215" t="str">
        <f t="shared" si="3"/>
        <v/>
      </c>
      <c r="AX71" s="484"/>
      <c r="AY71" s="494"/>
      <c r="AZ71" s="494"/>
      <c r="BA71" s="513"/>
      <c r="BB71" s="520"/>
      <c r="BC71" s="526"/>
      <c r="BD71" s="526"/>
      <c r="BE71" s="526"/>
      <c r="BF71" s="537"/>
    </row>
    <row r="72" spans="1:73" ht="18.75" customHeight="1">
      <c r="B72" s="368"/>
      <c r="C72" s="377"/>
      <c r="D72" s="377"/>
      <c r="E72" s="377"/>
      <c r="F72" s="377"/>
      <c r="G72" s="377"/>
      <c r="H72" s="377"/>
      <c r="I72" s="377"/>
      <c r="J72" s="377"/>
      <c r="K72" s="403"/>
      <c r="L72" s="126"/>
      <c r="M72" s="126"/>
      <c r="N72" s="126"/>
      <c r="O72" s="126"/>
      <c r="P72" s="126"/>
      <c r="Q72" s="126"/>
      <c r="R72" s="175"/>
      <c r="S72" s="189" t="str">
        <f t="shared" si="3"/>
        <v/>
      </c>
      <c r="T72" s="203" t="str">
        <f t="shared" si="3"/>
        <v/>
      </c>
      <c r="U72" s="203" t="str">
        <f t="shared" si="3"/>
        <v/>
      </c>
      <c r="V72" s="203" t="str">
        <f t="shared" si="3"/>
        <v/>
      </c>
      <c r="W72" s="203" t="str">
        <f t="shared" si="3"/>
        <v/>
      </c>
      <c r="X72" s="203" t="str">
        <f t="shared" si="3"/>
        <v/>
      </c>
      <c r="Y72" s="216" t="str">
        <f t="shared" si="3"/>
        <v/>
      </c>
      <c r="Z72" s="222" t="str">
        <f t="shared" si="3"/>
        <v/>
      </c>
      <c r="AA72" s="203" t="str">
        <f t="shared" si="3"/>
        <v/>
      </c>
      <c r="AB72" s="203" t="str">
        <f t="shared" si="3"/>
        <v/>
      </c>
      <c r="AC72" s="203" t="str">
        <f t="shared" si="3"/>
        <v/>
      </c>
      <c r="AD72" s="203" t="str">
        <f t="shared" si="3"/>
        <v/>
      </c>
      <c r="AE72" s="203" t="str">
        <f t="shared" si="3"/>
        <v/>
      </c>
      <c r="AF72" s="216" t="str">
        <f t="shared" si="3"/>
        <v/>
      </c>
      <c r="AG72" s="203" t="str">
        <f t="shared" si="3"/>
        <v/>
      </c>
      <c r="AH72" s="203" t="str">
        <f t="shared" si="3"/>
        <v/>
      </c>
      <c r="AI72" s="203" t="str">
        <f t="shared" si="3"/>
        <v/>
      </c>
      <c r="AJ72" s="203" t="str">
        <f t="shared" si="3"/>
        <v/>
      </c>
      <c r="AK72" s="203" t="str">
        <f t="shared" si="3"/>
        <v/>
      </c>
      <c r="AL72" s="203" t="str">
        <f t="shared" si="3"/>
        <v/>
      </c>
      <c r="AM72" s="216" t="str">
        <f t="shared" si="3"/>
        <v/>
      </c>
      <c r="AN72" s="203" t="str">
        <f t="shared" si="3"/>
        <v/>
      </c>
      <c r="AO72" s="203" t="str">
        <f t="shared" si="3"/>
        <v/>
      </c>
      <c r="AP72" s="203" t="str">
        <f t="shared" si="3"/>
        <v/>
      </c>
      <c r="AQ72" s="203" t="str">
        <f t="shared" si="3"/>
        <v/>
      </c>
      <c r="AR72" s="203" t="str">
        <f t="shared" si="3"/>
        <v/>
      </c>
      <c r="AS72" s="203" t="str">
        <f t="shared" si="3"/>
        <v/>
      </c>
      <c r="AT72" s="216" t="str">
        <f t="shared" si="3"/>
        <v/>
      </c>
      <c r="AU72" s="203" t="str">
        <f t="shared" si="3"/>
        <v/>
      </c>
      <c r="AV72" s="203" t="str">
        <f t="shared" si="3"/>
        <v/>
      </c>
      <c r="AW72" s="216" t="str">
        <f t="shared" si="3"/>
        <v/>
      </c>
      <c r="AX72" s="485"/>
      <c r="AY72" s="495"/>
      <c r="AZ72" s="495"/>
      <c r="BA72" s="514"/>
      <c r="BB72" s="521"/>
      <c r="BC72" s="527"/>
      <c r="BD72" s="527"/>
      <c r="BE72" s="527"/>
      <c r="BF72" s="538"/>
    </row>
    <row r="73" spans="1:73" ht="13.5" customHeight="1">
      <c r="C73" s="378"/>
      <c r="D73" s="378"/>
      <c r="E73" s="378"/>
      <c r="F73" s="378"/>
      <c r="G73" s="393"/>
      <c r="H73" s="400"/>
      <c r="AF73" s="380"/>
    </row>
    <row r="74" spans="1:73" ht="11.4" customHeight="1">
      <c r="A74" s="353"/>
      <c r="B74" s="353"/>
      <c r="C74" s="353"/>
      <c r="D74" s="353"/>
      <c r="E74" s="353"/>
      <c r="F74" s="353"/>
      <c r="G74" s="353"/>
      <c r="H74" s="401"/>
      <c r="I74" s="401"/>
      <c r="J74" s="401"/>
      <c r="K74" s="401"/>
      <c r="L74" s="401"/>
      <c r="M74" s="401"/>
      <c r="N74" s="401"/>
      <c r="O74" s="401"/>
      <c r="P74" s="401"/>
      <c r="Q74" s="401"/>
      <c r="R74" s="401"/>
      <c r="S74" s="401"/>
      <c r="T74" s="401"/>
      <c r="U74" s="401"/>
      <c r="V74" s="401"/>
      <c r="W74" s="401"/>
      <c r="X74" s="401"/>
      <c r="Y74" s="401"/>
      <c r="Z74" s="401"/>
      <c r="AA74" s="401"/>
      <c r="AB74" s="401"/>
      <c r="AC74" s="401"/>
      <c r="AD74" s="401"/>
      <c r="AE74" s="401"/>
      <c r="AF74" s="401"/>
      <c r="AG74" s="401"/>
      <c r="AH74" s="401"/>
      <c r="AI74" s="401"/>
      <c r="AJ74" s="401"/>
      <c r="AK74" s="401"/>
      <c r="AL74" s="401"/>
      <c r="AM74" s="401"/>
      <c r="AN74" s="401"/>
      <c r="AO74" s="401"/>
      <c r="AP74" s="401"/>
      <c r="AQ74" s="401"/>
      <c r="AR74" s="401"/>
      <c r="AS74" s="401"/>
      <c r="AT74" s="401"/>
      <c r="AU74" s="401"/>
      <c r="AV74" s="401"/>
      <c r="AW74" s="401"/>
      <c r="AX74" s="401"/>
      <c r="AY74" s="401"/>
      <c r="AZ74" s="401"/>
      <c r="BA74" s="401"/>
    </row>
    <row r="75" spans="1:73" ht="20.25" customHeight="1">
      <c r="A75" s="357"/>
      <c r="B75" s="357"/>
      <c r="C75" s="353"/>
      <c r="D75" s="353"/>
      <c r="E75" s="353"/>
      <c r="F75" s="353"/>
      <c r="G75" s="357"/>
      <c r="H75" s="357"/>
      <c r="I75" s="357"/>
      <c r="J75" s="357"/>
      <c r="K75" s="357"/>
      <c r="L75" s="357"/>
      <c r="M75" s="357"/>
      <c r="N75" s="357"/>
      <c r="O75" s="357"/>
      <c r="P75" s="357"/>
      <c r="Q75" s="357"/>
      <c r="R75" s="357"/>
      <c r="S75" s="357"/>
      <c r="T75" s="357"/>
      <c r="U75" s="357"/>
      <c r="V75" s="357"/>
      <c r="W75" s="357"/>
      <c r="X75" s="357"/>
      <c r="Y75" s="357"/>
      <c r="Z75" s="357"/>
      <c r="AA75" s="357"/>
      <c r="AB75" s="357"/>
      <c r="AC75" s="357"/>
      <c r="AD75" s="357"/>
      <c r="AE75" s="357"/>
      <c r="AF75" s="357"/>
      <c r="AG75" s="357"/>
      <c r="AH75" s="357"/>
      <c r="AI75" s="357"/>
      <c r="AJ75" s="357"/>
      <c r="AK75" s="357"/>
      <c r="AL75" s="357"/>
      <c r="AM75" s="357"/>
      <c r="AN75" s="357"/>
      <c r="AO75" s="357"/>
      <c r="AP75" s="357"/>
      <c r="AQ75" s="357"/>
      <c r="AR75" s="357"/>
      <c r="AS75" s="357"/>
      <c r="AT75" s="357"/>
      <c r="AU75" s="357"/>
      <c r="AV75" s="357"/>
      <c r="BN75" s="529"/>
      <c r="BO75" s="539"/>
      <c r="BP75" s="529"/>
      <c r="BQ75" s="529"/>
      <c r="BR75" s="529"/>
      <c r="BS75" s="540"/>
      <c r="BT75" s="541"/>
      <c r="BU75" s="541"/>
    </row>
    <row r="76" spans="1:73" ht="20.25" customHeight="1">
      <c r="A76" s="353"/>
      <c r="B76" s="353"/>
      <c r="C76" s="379"/>
      <c r="D76" s="379"/>
      <c r="E76" s="379"/>
      <c r="F76" s="379"/>
      <c r="G76" s="379"/>
      <c r="H76" s="380"/>
      <c r="I76" s="380"/>
      <c r="J76" s="353"/>
      <c r="K76" s="353"/>
      <c r="L76" s="353"/>
      <c r="M76" s="353"/>
      <c r="N76" s="353"/>
      <c r="O76" s="353"/>
      <c r="P76" s="353"/>
      <c r="Q76" s="353"/>
      <c r="R76" s="353"/>
      <c r="S76" s="353"/>
      <c r="T76" s="353"/>
      <c r="U76" s="353"/>
      <c r="V76" s="353"/>
      <c r="W76" s="353"/>
      <c r="X76" s="353"/>
      <c r="Y76" s="353"/>
      <c r="Z76" s="353"/>
      <c r="AA76" s="353"/>
      <c r="AB76" s="353"/>
      <c r="AC76" s="353"/>
      <c r="AD76" s="353"/>
      <c r="AE76" s="353"/>
      <c r="AF76" s="353"/>
      <c r="AG76" s="353"/>
      <c r="AH76" s="353"/>
      <c r="AI76" s="353"/>
      <c r="AJ76" s="353"/>
      <c r="AK76" s="353"/>
      <c r="AL76" s="353"/>
      <c r="AM76" s="353"/>
      <c r="AN76" s="353"/>
      <c r="AO76" s="353"/>
      <c r="AP76" s="353"/>
      <c r="AQ76" s="353"/>
    </row>
    <row r="77" spans="1:73" ht="20.25" customHeight="1">
      <c r="A77" s="353"/>
      <c r="B77" s="353"/>
      <c r="C77" s="379"/>
      <c r="D77" s="379"/>
      <c r="E77" s="379"/>
      <c r="F77" s="379"/>
      <c r="G77" s="379"/>
      <c r="H77" s="380"/>
      <c r="I77" s="380"/>
      <c r="J77" s="353"/>
      <c r="K77" s="353"/>
      <c r="L77" s="353"/>
      <c r="M77" s="353"/>
      <c r="N77" s="353"/>
      <c r="O77" s="353"/>
      <c r="P77" s="353"/>
      <c r="Q77" s="353"/>
      <c r="R77" s="353"/>
      <c r="S77" s="353"/>
      <c r="T77" s="353"/>
      <c r="U77" s="353"/>
      <c r="V77" s="353"/>
      <c r="W77" s="353"/>
      <c r="X77" s="353"/>
      <c r="Y77" s="353"/>
      <c r="Z77" s="353"/>
      <c r="AA77" s="353"/>
      <c r="AB77" s="353"/>
      <c r="AC77" s="353"/>
      <c r="AD77" s="353"/>
      <c r="AE77" s="353"/>
      <c r="AF77" s="353"/>
      <c r="AG77" s="353"/>
      <c r="AH77" s="353"/>
      <c r="AI77" s="353"/>
      <c r="AJ77" s="353"/>
      <c r="AK77" s="353"/>
      <c r="AL77" s="353"/>
      <c r="AM77" s="353"/>
      <c r="AN77" s="353"/>
      <c r="AO77" s="353"/>
      <c r="AP77" s="353"/>
      <c r="AQ77" s="353"/>
    </row>
    <row r="78" spans="1:73" ht="20.25" customHeight="1">
      <c r="A78" s="353"/>
      <c r="B78" s="353"/>
      <c r="C78" s="380"/>
      <c r="D78" s="380"/>
      <c r="E78" s="380"/>
      <c r="F78" s="380"/>
      <c r="G78" s="380"/>
      <c r="H78" s="353"/>
      <c r="I78" s="353"/>
      <c r="J78" s="353"/>
      <c r="K78" s="353"/>
      <c r="L78" s="353"/>
      <c r="M78" s="353"/>
      <c r="N78" s="353"/>
      <c r="O78" s="353"/>
      <c r="P78" s="353"/>
      <c r="Q78" s="353"/>
      <c r="R78" s="353"/>
      <c r="S78" s="353"/>
      <c r="T78" s="353"/>
      <c r="U78" s="353"/>
      <c r="V78" s="353"/>
      <c r="W78" s="353"/>
      <c r="X78" s="353"/>
      <c r="Y78" s="353"/>
      <c r="Z78" s="353"/>
      <c r="AA78" s="353"/>
      <c r="AB78" s="353"/>
      <c r="AC78" s="353"/>
      <c r="AD78" s="353"/>
      <c r="AE78" s="353"/>
      <c r="AF78" s="353"/>
      <c r="AG78" s="353"/>
      <c r="AH78" s="353"/>
      <c r="AI78" s="353"/>
      <c r="AJ78" s="353"/>
      <c r="AK78" s="353"/>
      <c r="AL78" s="353"/>
      <c r="AM78" s="353"/>
      <c r="AN78" s="353"/>
      <c r="AO78" s="353"/>
      <c r="AP78" s="353"/>
      <c r="AQ78" s="353"/>
    </row>
    <row r="79" spans="1:73" ht="20.25" customHeight="1">
      <c r="A79" s="353"/>
      <c r="B79" s="353"/>
      <c r="C79" s="380"/>
      <c r="D79" s="380"/>
      <c r="E79" s="380"/>
      <c r="F79" s="380"/>
      <c r="G79" s="380"/>
      <c r="H79" s="353"/>
      <c r="I79" s="353"/>
      <c r="J79" s="353"/>
      <c r="K79" s="353"/>
      <c r="L79" s="353"/>
      <c r="M79" s="353"/>
      <c r="N79" s="353"/>
      <c r="O79" s="353"/>
      <c r="P79" s="353"/>
      <c r="Q79" s="353"/>
      <c r="R79" s="353"/>
      <c r="S79" s="353"/>
      <c r="T79" s="353"/>
      <c r="U79" s="353"/>
      <c r="V79" s="353"/>
      <c r="W79" s="353"/>
      <c r="X79" s="353"/>
      <c r="Y79" s="353"/>
      <c r="Z79" s="353"/>
      <c r="AA79" s="353"/>
      <c r="AB79" s="353"/>
      <c r="AC79" s="353"/>
      <c r="AD79" s="353"/>
      <c r="AE79" s="353"/>
      <c r="AF79" s="353"/>
      <c r="AG79" s="353"/>
      <c r="AH79" s="353"/>
      <c r="AI79" s="353"/>
      <c r="AJ79" s="353"/>
      <c r="AK79" s="353"/>
      <c r="AL79" s="353"/>
      <c r="AM79" s="353"/>
      <c r="AN79" s="353"/>
      <c r="AO79" s="353"/>
      <c r="AP79" s="353"/>
      <c r="AQ79" s="353"/>
    </row>
    <row r="80" spans="1:73" ht="20.25" customHeight="1">
      <c r="A80" s="353"/>
      <c r="B80" s="353"/>
      <c r="C80" s="380"/>
      <c r="D80" s="380"/>
      <c r="E80" s="380"/>
      <c r="F80" s="380"/>
      <c r="G80" s="380"/>
      <c r="H80" s="353"/>
      <c r="I80" s="353"/>
      <c r="J80" s="353"/>
      <c r="K80" s="353"/>
      <c r="L80" s="353"/>
      <c r="M80" s="353"/>
      <c r="N80" s="353"/>
      <c r="O80" s="353"/>
      <c r="P80" s="353"/>
      <c r="Q80" s="353"/>
      <c r="R80" s="353"/>
      <c r="S80" s="353"/>
      <c r="T80" s="353"/>
      <c r="U80" s="353"/>
      <c r="V80" s="353"/>
      <c r="W80" s="353"/>
      <c r="X80" s="353"/>
      <c r="Y80" s="353"/>
      <c r="Z80" s="353"/>
      <c r="AA80" s="353"/>
      <c r="AB80" s="353"/>
      <c r="AC80" s="353"/>
      <c r="AD80" s="353"/>
      <c r="AE80" s="353"/>
      <c r="AF80" s="353"/>
      <c r="AG80" s="353"/>
      <c r="AH80" s="353"/>
      <c r="AI80" s="353"/>
      <c r="AJ80" s="353"/>
      <c r="AK80" s="353"/>
      <c r="AL80" s="353"/>
      <c r="AM80" s="353"/>
      <c r="AN80" s="353"/>
      <c r="AO80" s="353"/>
      <c r="AP80" s="353"/>
      <c r="AQ80" s="353"/>
    </row>
    <row r="81" spans="3:7" ht="20.25" customHeight="1">
      <c r="C81" s="380"/>
      <c r="D81" s="380"/>
      <c r="E81" s="380"/>
      <c r="F81" s="380"/>
      <c r="G81" s="380"/>
    </row>
  </sheetData>
  <mergeCells count="247">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G67:R67"/>
    <mergeCell ref="L68:R68"/>
    <mergeCell ref="L69:R69"/>
    <mergeCell ref="L70:R70"/>
    <mergeCell ref="L71:R71"/>
    <mergeCell ref="L72:R72"/>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8:K72"/>
    <mergeCell ref="BB62:BF72"/>
    <mergeCell ref="AX65:BA72"/>
  </mergeCells>
  <phoneticPr fontId="1"/>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 type="list" allowBlank="1" showDropDown="0" showInputMessage="1" showErrorMessage="0" sqref="S58:AW58 S22:AW22 S25:AW25 S28:AW28 S31:AW31 S34:AW34 S37:AW37 S40:AW40 S43:AW43 S46:AW46 S49:AW49 S52:AW52 S55:AW55">
      <formula1>シフト記号表</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fitToWidth="1" fitToHeight="1" orientation="portrait"/>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U342"/>
  <sheetViews>
    <sheetView showGridLines="0" view="pageBreakPreview" zoomScaleNormal="70" zoomScaleSheetLayoutView="100" workbookViewId="0">
      <selection activeCell="AG3" sqref="AG3"/>
    </sheetView>
  </sheetViews>
  <sheetFormatPr defaultColWidth="4.3984375" defaultRowHeight="20.25" customHeight="1"/>
  <cols>
    <col min="1" max="1" width="1.59765625" style="353" customWidth="1"/>
    <col min="2" max="5" width="5.69921875" style="353" customWidth="1"/>
    <col min="6" max="6" width="16.5" style="353" hidden="1" customWidth="1"/>
    <col min="7" max="58" width="5.59765625" style="353" customWidth="1"/>
    <col min="59" max="16384" width="4.3984375" style="353"/>
  </cols>
  <sheetData>
    <row r="1" spans="2:64" s="354" customFormat="1" ht="20.25" customHeight="1">
      <c r="C1" s="369" t="s">
        <v>198</v>
      </c>
      <c r="D1" s="369"/>
      <c r="E1" s="369"/>
      <c r="F1" s="369"/>
      <c r="G1" s="369"/>
      <c r="H1" s="394" t="s">
        <v>2</v>
      </c>
      <c r="J1" s="394"/>
      <c r="L1" s="369"/>
      <c r="M1" s="369"/>
      <c r="N1" s="369"/>
      <c r="O1" s="369"/>
      <c r="P1" s="369"/>
      <c r="Q1" s="369"/>
      <c r="R1" s="369"/>
      <c r="AM1" s="460"/>
      <c r="AN1" s="450"/>
      <c r="AO1" s="450" t="s">
        <v>82</v>
      </c>
      <c r="AP1" s="237" t="s">
        <v>172</v>
      </c>
      <c r="AQ1" s="238"/>
      <c r="AR1" s="238"/>
      <c r="AS1" s="238"/>
      <c r="AT1" s="238"/>
      <c r="AU1" s="238"/>
      <c r="AV1" s="238"/>
      <c r="AW1" s="238"/>
      <c r="AX1" s="238"/>
      <c r="AY1" s="238"/>
      <c r="AZ1" s="238"/>
      <c r="BA1" s="238"/>
      <c r="BB1" s="238"/>
      <c r="BC1" s="238"/>
      <c r="BD1" s="238"/>
      <c r="BE1" s="238"/>
      <c r="BF1" s="450" t="s">
        <v>35</v>
      </c>
    </row>
    <row r="2" spans="2:64" s="354" customFormat="1" ht="20.25" customHeight="1">
      <c r="C2" s="369"/>
      <c r="D2" s="369"/>
      <c r="E2" s="369"/>
      <c r="F2" s="369"/>
      <c r="G2" s="369"/>
      <c r="J2" s="394"/>
      <c r="L2" s="369"/>
      <c r="M2" s="369"/>
      <c r="N2" s="369"/>
      <c r="O2" s="369"/>
      <c r="P2" s="369"/>
      <c r="Q2" s="369"/>
      <c r="R2" s="369"/>
      <c r="Y2" s="450" t="s">
        <v>53</v>
      </c>
      <c r="Z2" s="217"/>
      <c r="AA2" s="217"/>
      <c r="AB2" s="450" t="s">
        <v>79</v>
      </c>
      <c r="AC2" s="457" t="str">
        <f>IF(Z2=0,"",YEAR(DATE(2018+Z2,1,1)))</f>
        <v/>
      </c>
      <c r="AD2" s="457"/>
      <c r="AE2" s="458" t="s">
        <v>59</v>
      </c>
      <c r="AF2" s="458" t="s">
        <v>8</v>
      </c>
      <c r="AG2" s="217"/>
      <c r="AH2" s="217"/>
      <c r="AI2" s="458" t="s">
        <v>55</v>
      </c>
      <c r="AM2" s="460"/>
      <c r="AN2" s="450"/>
      <c r="AO2" s="450" t="s">
        <v>81</v>
      </c>
      <c r="AP2" s="217" t="s">
        <v>61</v>
      </c>
      <c r="AQ2" s="217"/>
      <c r="AR2" s="217"/>
      <c r="AS2" s="217"/>
      <c r="AT2" s="217"/>
      <c r="AU2" s="217"/>
      <c r="AV2" s="217"/>
      <c r="AW2" s="217"/>
      <c r="AX2" s="217"/>
      <c r="AY2" s="217"/>
      <c r="AZ2" s="217"/>
      <c r="BA2" s="217"/>
      <c r="BB2" s="217"/>
      <c r="BC2" s="217"/>
      <c r="BD2" s="217"/>
      <c r="BE2" s="217"/>
      <c r="BF2" s="450" t="s">
        <v>35</v>
      </c>
    </row>
    <row r="3" spans="2:64" s="355" customFormat="1" ht="20.25" customHeight="1">
      <c r="B3" s="3"/>
      <c r="C3" s="3"/>
      <c r="D3" s="3"/>
      <c r="E3" s="3"/>
      <c r="F3" s="3"/>
      <c r="G3" s="75"/>
      <c r="H3" s="3"/>
      <c r="I3" s="3"/>
      <c r="J3" s="75"/>
      <c r="K3" s="3"/>
      <c r="L3" s="115"/>
      <c r="M3" s="115"/>
      <c r="N3" s="115"/>
      <c r="O3" s="115"/>
      <c r="P3" s="115"/>
      <c r="Q3" s="115"/>
      <c r="R3" s="115"/>
      <c r="S3" s="3"/>
      <c r="T3" s="3"/>
      <c r="U3" s="3"/>
      <c r="V3" s="3"/>
      <c r="W3" s="3"/>
      <c r="X3" s="3"/>
      <c r="Y3" s="3"/>
      <c r="Z3" s="218"/>
      <c r="AA3" s="218"/>
      <c r="AB3" s="226"/>
      <c r="AC3" s="227"/>
      <c r="AD3" s="226"/>
      <c r="AE3" s="3"/>
      <c r="AF3" s="3"/>
      <c r="AG3" s="3"/>
      <c r="AH3" s="3"/>
      <c r="AI3" s="3"/>
      <c r="AJ3" s="3"/>
      <c r="AK3" s="3"/>
      <c r="AL3" s="3"/>
      <c r="AM3" s="3"/>
      <c r="AN3" s="3"/>
      <c r="AO3" s="3"/>
      <c r="AP3" s="3"/>
      <c r="AQ3" s="3"/>
      <c r="AR3" s="3"/>
      <c r="AS3" s="3"/>
      <c r="AT3" s="3"/>
      <c r="BA3" s="504" t="s">
        <v>126</v>
      </c>
      <c r="BB3" s="297" t="s">
        <v>162</v>
      </c>
      <c r="BC3" s="311"/>
      <c r="BD3" s="311"/>
      <c r="BE3" s="323"/>
      <c r="BF3" s="450"/>
    </row>
    <row r="4" spans="2:64" s="355" customFormat="1" ht="19.2">
      <c r="B4" s="3"/>
      <c r="C4" s="3"/>
      <c r="D4" s="3"/>
      <c r="E4" s="3"/>
      <c r="F4" s="3"/>
      <c r="G4" s="75"/>
      <c r="H4" s="3"/>
      <c r="I4" s="3"/>
      <c r="J4" s="75"/>
      <c r="K4" s="3"/>
      <c r="L4" s="115"/>
      <c r="M4" s="115"/>
      <c r="N4" s="115"/>
      <c r="O4" s="115"/>
      <c r="P4" s="115"/>
      <c r="Q4" s="115"/>
      <c r="R4" s="115"/>
      <c r="S4" s="3"/>
      <c r="T4" s="3"/>
      <c r="U4" s="3"/>
      <c r="V4" s="3"/>
      <c r="W4" s="3"/>
      <c r="X4" s="3"/>
      <c r="Y4" s="3"/>
      <c r="Z4" s="219"/>
      <c r="AA4" s="219"/>
      <c r="AB4" s="3"/>
      <c r="AC4" s="3"/>
      <c r="AD4" s="3"/>
      <c r="AE4" s="3"/>
      <c r="AF4" s="3"/>
      <c r="AG4" s="2"/>
      <c r="AH4" s="2"/>
      <c r="AI4" s="2"/>
      <c r="AJ4" s="2"/>
      <c r="AK4" s="2"/>
      <c r="AL4" s="2"/>
      <c r="AM4" s="2"/>
      <c r="AN4" s="2"/>
      <c r="AO4" s="2"/>
      <c r="AP4" s="2"/>
      <c r="AQ4" s="2"/>
      <c r="AR4" s="2"/>
      <c r="AS4" s="2"/>
      <c r="AT4" s="2"/>
      <c r="AU4" s="354"/>
      <c r="AV4" s="354"/>
      <c r="AW4" s="354"/>
      <c r="AX4" s="354"/>
      <c r="AY4" s="354"/>
      <c r="AZ4" s="354"/>
      <c r="BA4" s="504" t="s">
        <v>56</v>
      </c>
      <c r="BB4" s="297" t="s">
        <v>163</v>
      </c>
      <c r="BC4" s="311"/>
      <c r="BD4" s="311"/>
      <c r="BE4" s="323"/>
      <c r="BF4" s="496"/>
    </row>
    <row r="5" spans="2:64" s="355" customFormat="1" ht="6.75" customHeight="1">
      <c r="B5" s="3"/>
      <c r="C5" s="24"/>
      <c r="D5" s="24"/>
      <c r="E5" s="24"/>
      <c r="F5" s="24"/>
      <c r="G5" s="76"/>
      <c r="H5" s="24"/>
      <c r="I5" s="24"/>
      <c r="J5" s="76"/>
      <c r="K5" s="24"/>
      <c r="L5" s="101"/>
      <c r="M5" s="101"/>
      <c r="N5" s="101"/>
      <c r="O5" s="101"/>
      <c r="P5" s="101"/>
      <c r="Q5" s="101"/>
      <c r="R5" s="101"/>
      <c r="S5" s="24"/>
      <c r="T5" s="24"/>
      <c r="U5" s="24"/>
      <c r="V5" s="24"/>
      <c r="W5" s="24"/>
      <c r="X5" s="24"/>
      <c r="Y5" s="24"/>
      <c r="Z5" s="105"/>
      <c r="AA5" s="105"/>
      <c r="AB5" s="24"/>
      <c r="AC5" s="24"/>
      <c r="AD5" s="24"/>
      <c r="AE5" s="24"/>
      <c r="AF5" s="3"/>
      <c r="AG5" s="2"/>
      <c r="AH5" s="2"/>
      <c r="AI5" s="2"/>
      <c r="AJ5" s="2"/>
      <c r="AK5" s="2"/>
      <c r="AL5" s="2"/>
      <c r="AM5" s="2"/>
      <c r="AN5" s="2"/>
      <c r="AO5" s="2"/>
      <c r="AP5" s="2"/>
      <c r="AQ5" s="2"/>
      <c r="AR5" s="2"/>
      <c r="AS5" s="2"/>
      <c r="AT5" s="2"/>
      <c r="AU5" s="354"/>
      <c r="AV5" s="354"/>
      <c r="AW5" s="354"/>
      <c r="AX5" s="354"/>
      <c r="AY5" s="354"/>
      <c r="AZ5" s="354"/>
      <c r="BA5" s="354"/>
      <c r="BB5" s="354"/>
      <c r="BC5" s="354"/>
      <c r="BD5" s="354"/>
      <c r="BE5" s="496"/>
      <c r="BF5" s="496"/>
    </row>
    <row r="6" spans="2:64" s="355" customFormat="1" ht="20.25" customHeight="1">
      <c r="B6" s="3"/>
      <c r="C6" s="24"/>
      <c r="D6" s="24"/>
      <c r="E6" s="24"/>
      <c r="F6" s="24"/>
      <c r="G6" s="76"/>
      <c r="H6" s="24"/>
      <c r="I6" s="24"/>
      <c r="J6" s="76"/>
      <c r="K6" s="24"/>
      <c r="L6" s="101"/>
      <c r="M6" s="101"/>
      <c r="N6" s="101"/>
      <c r="O6" s="101"/>
      <c r="P6" s="101"/>
      <c r="Q6" s="101"/>
      <c r="R6" s="101"/>
      <c r="S6" s="24"/>
      <c r="T6" s="24"/>
      <c r="U6" s="24"/>
      <c r="V6" s="24"/>
      <c r="W6" s="24"/>
      <c r="X6" s="24"/>
      <c r="Y6" s="24"/>
      <c r="Z6" s="105"/>
      <c r="AA6" s="105"/>
      <c r="AB6" s="24"/>
      <c r="AC6" s="24"/>
      <c r="AD6" s="24"/>
      <c r="AE6" s="24"/>
      <c r="AF6" s="3"/>
      <c r="AG6" s="2"/>
      <c r="AH6" s="2"/>
      <c r="AI6" s="2"/>
      <c r="AJ6" s="2"/>
      <c r="AK6" s="2"/>
      <c r="AL6" s="2" t="s">
        <v>174</v>
      </c>
      <c r="AM6" s="2"/>
      <c r="AN6" s="2"/>
      <c r="AO6" s="2"/>
      <c r="AP6" s="2"/>
      <c r="AQ6" s="2"/>
      <c r="AR6" s="2"/>
      <c r="AS6" s="2"/>
      <c r="AT6" s="100"/>
      <c r="AU6" s="100"/>
      <c r="AV6" s="240"/>
      <c r="AW6" s="2"/>
      <c r="AX6" s="250">
        <v>40</v>
      </c>
      <c r="AY6" s="265"/>
      <c r="AZ6" s="240" t="s">
        <v>175</v>
      </c>
      <c r="BA6" s="2"/>
      <c r="BB6" s="250">
        <v>160</v>
      </c>
      <c r="BC6" s="265"/>
      <c r="BD6" s="240" t="s">
        <v>176</v>
      </c>
      <c r="BE6" s="2"/>
      <c r="BF6" s="496"/>
    </row>
    <row r="7" spans="2:64" s="355" customFormat="1" ht="6.75" customHeight="1">
      <c r="B7" s="3"/>
      <c r="C7" s="24"/>
      <c r="D7" s="24"/>
      <c r="E7" s="24"/>
      <c r="F7" s="24"/>
      <c r="G7" s="76"/>
      <c r="H7" s="24"/>
      <c r="I7" s="24"/>
      <c r="J7" s="76"/>
      <c r="K7" s="24"/>
      <c r="L7" s="101"/>
      <c r="M7" s="101"/>
      <c r="N7" s="101"/>
      <c r="O7" s="101"/>
      <c r="P7" s="101"/>
      <c r="Q7" s="101"/>
      <c r="R7" s="101"/>
      <c r="S7" s="24"/>
      <c r="T7" s="24"/>
      <c r="U7" s="24"/>
      <c r="V7" s="24"/>
      <c r="W7" s="24"/>
      <c r="X7" s="24"/>
      <c r="Y7" s="24"/>
      <c r="Z7" s="105"/>
      <c r="AA7" s="105"/>
      <c r="AB7" s="24"/>
      <c r="AC7" s="24"/>
      <c r="AD7" s="24"/>
      <c r="AE7" s="24"/>
      <c r="AF7" s="3"/>
      <c r="AG7" s="2"/>
      <c r="AH7" s="2"/>
      <c r="AI7" s="2"/>
      <c r="AJ7" s="2"/>
      <c r="AK7" s="2"/>
      <c r="AL7" s="2"/>
      <c r="AM7" s="2"/>
      <c r="AN7" s="2"/>
      <c r="AO7" s="2"/>
      <c r="AP7" s="2"/>
      <c r="AQ7" s="2"/>
      <c r="AR7" s="2"/>
      <c r="AS7" s="2"/>
      <c r="AT7" s="2"/>
      <c r="AU7" s="354"/>
      <c r="AV7" s="354"/>
      <c r="AW7" s="354"/>
      <c r="AX7" s="354"/>
      <c r="AY7" s="354"/>
      <c r="AZ7" s="354"/>
      <c r="BA7" s="354"/>
      <c r="BB7" s="354"/>
      <c r="BC7" s="354"/>
      <c r="BD7" s="354"/>
      <c r="BE7" s="496"/>
      <c r="BF7" s="496"/>
    </row>
    <row r="8" spans="2:64" s="355" customFormat="1" ht="20.25" customHeight="1">
      <c r="B8" s="6"/>
      <c r="C8" s="6"/>
      <c r="D8" s="6"/>
      <c r="E8" s="6"/>
      <c r="F8" s="6"/>
      <c r="G8" s="77"/>
      <c r="H8" s="77"/>
      <c r="I8" s="77"/>
      <c r="J8" s="6"/>
      <c r="K8" s="6"/>
      <c r="L8" s="77"/>
      <c r="M8" s="77"/>
      <c r="N8" s="77"/>
      <c r="O8" s="6"/>
      <c r="P8" s="77"/>
      <c r="Q8" s="77"/>
      <c r="R8" s="77"/>
      <c r="S8" s="176"/>
      <c r="T8" s="190"/>
      <c r="U8" s="190"/>
      <c r="V8" s="204"/>
      <c r="W8" s="3"/>
      <c r="X8" s="3"/>
      <c r="Y8" s="3"/>
      <c r="Z8" s="105"/>
      <c r="AA8" s="223"/>
      <c r="AB8" s="76"/>
      <c r="AC8" s="105"/>
      <c r="AD8" s="105"/>
      <c r="AE8" s="105"/>
      <c r="AF8" s="229"/>
      <c r="AG8" s="106"/>
      <c r="AH8" s="106"/>
      <c r="AI8" s="106"/>
      <c r="AJ8" s="116"/>
      <c r="AK8" s="101"/>
      <c r="AL8" s="223"/>
      <c r="AM8" s="223"/>
      <c r="AN8" s="76"/>
      <c r="AO8" s="100"/>
      <c r="AP8" s="100"/>
      <c r="AQ8" s="100"/>
      <c r="AR8" s="25"/>
      <c r="AS8" s="25"/>
      <c r="AT8" s="2"/>
      <c r="AU8" s="461"/>
      <c r="AV8" s="461"/>
      <c r="AW8" s="469"/>
      <c r="AX8" s="354"/>
      <c r="AY8" s="354" t="s">
        <v>78</v>
      </c>
      <c r="AZ8" s="354"/>
      <c r="BA8" s="354"/>
      <c r="BB8" s="515" t="e">
        <f>DAY(EOMONTH(DATE(AC2,AG2,1),0))</f>
        <v>#VALUE!</v>
      </c>
      <c r="BC8" s="522"/>
      <c r="BD8" s="354" t="s">
        <v>31</v>
      </c>
      <c r="BE8" s="354"/>
      <c r="BF8" s="354"/>
      <c r="BJ8" s="450"/>
      <c r="BK8" s="450"/>
      <c r="BL8" s="450"/>
    </row>
    <row r="9" spans="2:64" s="355" customFormat="1" ht="6" customHeight="1">
      <c r="B9" s="7"/>
      <c r="C9" s="7"/>
      <c r="D9" s="7"/>
      <c r="E9" s="7"/>
      <c r="F9" s="7"/>
      <c r="G9" s="6"/>
      <c r="H9" s="77"/>
      <c r="I9" s="100"/>
      <c r="J9" s="100"/>
      <c r="K9" s="7"/>
      <c r="L9" s="6"/>
      <c r="M9" s="77"/>
      <c r="N9" s="100"/>
      <c r="O9" s="100"/>
      <c r="P9" s="6"/>
      <c r="Q9" s="100"/>
      <c r="R9" s="7"/>
      <c r="S9" s="100"/>
      <c r="T9" s="100"/>
      <c r="U9" s="100"/>
      <c r="V9" s="100"/>
      <c r="W9" s="3"/>
      <c r="X9" s="3"/>
      <c r="Y9" s="3"/>
      <c r="Z9" s="24"/>
      <c r="AA9" s="116"/>
      <c r="AB9" s="116"/>
      <c r="AC9" s="24"/>
      <c r="AD9" s="24"/>
      <c r="AE9" s="24"/>
      <c r="AF9" s="230"/>
      <c r="AG9" s="105"/>
      <c r="AH9" s="116"/>
      <c r="AI9" s="24"/>
      <c r="AJ9" s="106"/>
      <c r="AK9" s="116"/>
      <c r="AL9" s="116"/>
      <c r="AM9" s="116"/>
      <c r="AN9" s="116"/>
      <c r="AO9" s="24"/>
      <c r="AP9" s="2"/>
      <c r="AQ9" s="239"/>
      <c r="AR9" s="239"/>
      <c r="AS9" s="239"/>
      <c r="AT9" s="2"/>
      <c r="AU9" s="354"/>
      <c r="AV9" s="354"/>
      <c r="AW9" s="354"/>
      <c r="AX9" s="354"/>
      <c r="AY9" s="354"/>
      <c r="AZ9" s="354"/>
      <c r="BA9" s="354"/>
      <c r="BB9" s="354"/>
      <c r="BC9" s="354"/>
      <c r="BD9" s="354"/>
      <c r="BE9" s="354"/>
      <c r="BF9" s="354"/>
      <c r="BJ9" s="450"/>
      <c r="BK9" s="450"/>
      <c r="BL9" s="450"/>
    </row>
    <row r="10" spans="2:64" s="355" customFormat="1" ht="19.2">
      <c r="B10" s="6"/>
      <c r="C10" s="6"/>
      <c r="D10" s="6"/>
      <c r="E10" s="6"/>
      <c r="F10" s="6"/>
      <c r="G10" s="77"/>
      <c r="H10" s="77"/>
      <c r="I10" s="77"/>
      <c r="J10" s="6"/>
      <c r="K10" s="6"/>
      <c r="L10" s="77"/>
      <c r="M10" s="77"/>
      <c r="N10" s="77"/>
      <c r="O10" s="6"/>
      <c r="P10" s="77"/>
      <c r="Q10" s="77"/>
      <c r="R10" s="77"/>
      <c r="S10" s="176"/>
      <c r="T10" s="190"/>
      <c r="U10" s="190"/>
      <c r="V10" s="204"/>
      <c r="W10" s="3"/>
      <c r="X10" s="3"/>
      <c r="Y10" s="3"/>
      <c r="Z10" s="105"/>
      <c r="AA10" s="223"/>
      <c r="AB10" s="76"/>
      <c r="AC10" s="105"/>
      <c r="AD10" s="105"/>
      <c r="AE10" s="105"/>
      <c r="AF10" s="230"/>
      <c r="AG10" s="106"/>
      <c r="AH10" s="106"/>
      <c r="AI10" s="106"/>
      <c r="AJ10" s="116"/>
      <c r="AK10" s="101"/>
      <c r="AL10" s="223"/>
      <c r="AM10" s="2"/>
      <c r="AN10" s="2"/>
      <c r="AO10" s="234"/>
      <c r="AP10" s="234"/>
      <c r="AQ10" s="234"/>
      <c r="AR10" s="240"/>
      <c r="AS10" s="239"/>
      <c r="AT10" s="239"/>
      <c r="AU10" s="462"/>
      <c r="AV10" s="465"/>
      <c r="AW10" s="465"/>
      <c r="AX10" s="472"/>
      <c r="AY10" s="472"/>
      <c r="AZ10" s="496" t="s">
        <v>177</v>
      </c>
      <c r="BA10" s="465"/>
      <c r="BB10" s="250">
        <v>1</v>
      </c>
      <c r="BC10" s="313"/>
      <c r="BD10" s="265"/>
      <c r="BE10" s="529" t="s">
        <v>36</v>
      </c>
      <c r="BF10" s="354"/>
      <c r="BJ10" s="450"/>
      <c r="BK10" s="450"/>
      <c r="BL10" s="450"/>
    </row>
    <row r="11" spans="2:64" s="355" customFormat="1" ht="6" customHeight="1">
      <c r="B11" s="7"/>
      <c r="C11" s="7"/>
      <c r="D11" s="7"/>
      <c r="E11" s="7"/>
      <c r="F11" s="67"/>
      <c r="G11" s="7"/>
      <c r="H11" s="7"/>
      <c r="I11" s="7"/>
      <c r="J11" s="7"/>
      <c r="K11" s="6"/>
      <c r="L11" s="77"/>
      <c r="M11" s="100"/>
      <c r="N11" s="100"/>
      <c r="O11" s="6"/>
      <c r="P11" s="100"/>
      <c r="Q11" s="7"/>
      <c r="R11" s="100"/>
      <c r="S11" s="100"/>
      <c r="T11" s="100"/>
      <c r="U11" s="100"/>
      <c r="V11" s="67"/>
      <c r="W11" s="3"/>
      <c r="X11" s="3"/>
      <c r="Y11" s="3"/>
      <c r="Z11" s="24"/>
      <c r="AA11" s="116"/>
      <c r="AB11" s="116"/>
      <c r="AC11" s="24"/>
      <c r="AD11" s="24"/>
      <c r="AE11" s="24"/>
      <c r="AF11" s="230"/>
      <c r="AG11" s="105"/>
      <c r="AH11" s="106"/>
      <c r="AI11" s="116"/>
      <c r="AJ11" s="106"/>
      <c r="AK11" s="116"/>
      <c r="AL11" s="116"/>
      <c r="AM11" s="116"/>
      <c r="AN11" s="116"/>
      <c r="AO11" s="7"/>
      <c r="AP11" s="7"/>
      <c r="AQ11" s="6"/>
      <c r="AR11" s="241"/>
      <c r="AS11" s="239"/>
      <c r="AT11" s="239"/>
      <c r="AU11" s="462"/>
      <c r="AV11" s="465"/>
      <c r="AW11" s="465"/>
      <c r="AX11" s="472"/>
      <c r="AY11" s="472"/>
      <c r="AZ11" s="465"/>
      <c r="BA11" s="465"/>
      <c r="BB11" s="473"/>
      <c r="BC11" s="473"/>
      <c r="BD11" s="473"/>
      <c r="BE11" s="529"/>
      <c r="BF11" s="354"/>
      <c r="BJ11" s="450"/>
      <c r="BK11" s="450"/>
      <c r="BL11" s="450"/>
    </row>
    <row r="12" spans="2:64" s="355" customFormat="1" ht="20.25" customHeight="1">
      <c r="B12" s="8"/>
      <c r="C12" s="8"/>
      <c r="D12" s="8"/>
      <c r="E12" s="8"/>
      <c r="F12" s="8"/>
      <c r="G12" s="8"/>
      <c r="H12" s="8"/>
      <c r="I12" s="8"/>
      <c r="J12" s="8"/>
      <c r="K12" s="8"/>
      <c r="L12" s="8"/>
      <c r="M12" s="8"/>
      <c r="N12" s="8"/>
      <c r="O12" s="8"/>
      <c r="P12" s="8"/>
      <c r="Q12" s="8"/>
      <c r="R12" s="8"/>
      <c r="S12" s="8"/>
      <c r="T12" s="8"/>
      <c r="U12" s="8"/>
      <c r="V12" s="8"/>
      <c r="W12" s="3"/>
      <c r="X12" s="3"/>
      <c r="Y12" s="3"/>
      <c r="Z12" s="6"/>
      <c r="AA12" s="224"/>
      <c r="AB12" s="224"/>
      <c r="AC12" s="6"/>
      <c r="AD12" s="105"/>
      <c r="AE12" s="105"/>
      <c r="AF12" s="229"/>
      <c r="AG12" s="76"/>
      <c r="AH12" s="106"/>
      <c r="AI12" s="116"/>
      <c r="AJ12" s="106"/>
      <c r="AK12" s="116"/>
      <c r="AL12" s="116"/>
      <c r="AM12" s="116"/>
      <c r="AN12" s="116"/>
      <c r="AO12" s="235"/>
      <c r="AP12" s="235"/>
      <c r="AQ12" s="235"/>
      <c r="AR12" s="240"/>
      <c r="AS12" s="239"/>
      <c r="AT12" s="239"/>
      <c r="AU12" s="462"/>
      <c r="AV12" s="465"/>
      <c r="AW12" s="465"/>
      <c r="AX12" s="472"/>
      <c r="AY12" s="472"/>
      <c r="AZ12" s="465"/>
      <c r="BA12" s="465"/>
      <c r="BB12" s="250">
        <v>1</v>
      </c>
      <c r="BC12" s="313"/>
      <c r="BD12" s="265"/>
      <c r="BE12" s="530" t="s">
        <v>38</v>
      </c>
      <c r="BF12" s="354"/>
      <c r="BJ12" s="450"/>
      <c r="BK12" s="450"/>
      <c r="BL12" s="450"/>
    </row>
    <row r="13" spans="2:64" s="355" customFormat="1" ht="6.75" customHeight="1">
      <c r="B13" s="8"/>
      <c r="C13" s="8"/>
      <c r="D13" s="8"/>
      <c r="E13" s="8"/>
      <c r="F13" s="8"/>
      <c r="G13" s="8"/>
      <c r="H13" s="8"/>
      <c r="I13" s="8"/>
      <c r="J13" s="8"/>
      <c r="K13" s="8"/>
      <c r="L13" s="8"/>
      <c r="M13" s="8"/>
      <c r="N13" s="8"/>
      <c r="O13" s="8"/>
      <c r="P13" s="8"/>
      <c r="Q13" s="8"/>
      <c r="R13" s="8"/>
      <c r="S13" s="8"/>
      <c r="T13" s="8"/>
      <c r="U13" s="8"/>
      <c r="V13" s="8"/>
      <c r="W13" s="3"/>
      <c r="X13" s="3"/>
      <c r="Y13" s="3"/>
      <c r="Z13" s="77"/>
      <c r="AA13" s="225"/>
      <c r="AB13" s="225"/>
      <c r="AC13" s="77"/>
      <c r="AD13" s="106"/>
      <c r="AE13" s="106"/>
      <c r="AF13" s="230"/>
      <c r="AG13" s="2"/>
      <c r="AH13" s="2"/>
      <c r="AI13" s="2"/>
      <c r="AJ13" s="2"/>
      <c r="AK13" s="2"/>
      <c r="AL13" s="2"/>
      <c r="AM13" s="2"/>
      <c r="AN13" s="2"/>
      <c r="AO13" s="7"/>
      <c r="AP13" s="7"/>
      <c r="AQ13" s="7"/>
      <c r="AR13" s="2"/>
      <c r="AS13" s="239"/>
      <c r="AT13" s="239"/>
      <c r="AU13" s="462"/>
      <c r="AV13" s="465"/>
      <c r="AW13" s="465"/>
      <c r="AX13" s="472"/>
      <c r="AY13" s="472"/>
      <c r="AZ13" s="465"/>
      <c r="BA13" s="465"/>
      <c r="BB13" s="473"/>
      <c r="BC13" s="473"/>
      <c r="BD13" s="473"/>
      <c r="BE13" s="529"/>
      <c r="BF13" s="354"/>
      <c r="BJ13" s="450"/>
      <c r="BK13" s="450"/>
      <c r="BL13" s="450"/>
    </row>
    <row r="14" spans="2:64" s="355" customFormat="1" ht="19.2">
      <c r="B14" s="8"/>
      <c r="C14" s="8"/>
      <c r="D14" s="8"/>
      <c r="E14" s="8"/>
      <c r="F14" s="8"/>
      <c r="G14" s="8"/>
      <c r="H14" s="8"/>
      <c r="I14" s="8"/>
      <c r="J14" s="8"/>
      <c r="K14" s="8"/>
      <c r="L14" s="8"/>
      <c r="M14" s="8"/>
      <c r="N14" s="8"/>
      <c r="O14" s="8"/>
      <c r="P14" s="8"/>
      <c r="Q14" s="8"/>
      <c r="R14" s="8"/>
      <c r="S14" s="8"/>
      <c r="T14" s="8"/>
      <c r="U14" s="8"/>
      <c r="V14" s="8"/>
      <c r="W14" s="3"/>
      <c r="X14" s="3"/>
      <c r="Y14" s="3"/>
      <c r="Z14" s="6"/>
      <c r="AA14" s="224"/>
      <c r="AB14" s="224"/>
      <c r="AC14" s="6"/>
      <c r="AD14" s="105"/>
      <c r="AE14" s="105"/>
      <c r="AF14" s="230"/>
      <c r="AG14" s="2"/>
      <c r="AH14" s="2"/>
      <c r="AI14" s="2"/>
      <c r="AJ14" s="2"/>
      <c r="AK14" s="2"/>
      <c r="AL14" s="2"/>
      <c r="AM14" s="2"/>
      <c r="AN14" s="2"/>
      <c r="AO14" s="100"/>
      <c r="AP14" s="100"/>
      <c r="AQ14" s="100"/>
      <c r="AR14" s="2"/>
      <c r="AS14" s="239"/>
      <c r="AT14" s="242" t="s">
        <v>178</v>
      </c>
      <c r="AU14" s="243"/>
      <c r="AV14" s="245"/>
      <c r="AW14" s="247"/>
      <c r="AX14" s="473" t="s">
        <v>14</v>
      </c>
      <c r="AY14" s="243"/>
      <c r="AZ14" s="245"/>
      <c r="BA14" s="247"/>
      <c r="BB14" s="516" t="s">
        <v>40</v>
      </c>
      <c r="BC14" s="523">
        <f>(AY14-AU14)*24</f>
        <v>0</v>
      </c>
      <c r="BD14" s="528"/>
      <c r="BE14" s="531" t="s">
        <v>25</v>
      </c>
      <c r="BF14" s="473"/>
      <c r="BJ14" s="450"/>
      <c r="BK14" s="450"/>
      <c r="BL14" s="450"/>
    </row>
    <row r="15" spans="2:64" s="355" customFormat="1" ht="6.75" customHeight="1">
      <c r="B15" s="3"/>
      <c r="C15" s="25"/>
      <c r="D15" s="25"/>
      <c r="E15" s="25"/>
      <c r="F15" s="25"/>
      <c r="G15" s="24"/>
      <c r="H15" s="24"/>
      <c r="I15" s="101"/>
      <c r="J15" s="105"/>
      <c r="K15" s="106"/>
      <c r="L15" s="116"/>
      <c r="M15" s="116"/>
      <c r="N15" s="105"/>
      <c r="O15" s="116"/>
      <c r="P15" s="24"/>
      <c r="Q15" s="106"/>
      <c r="R15" s="116"/>
      <c r="S15" s="116"/>
      <c r="T15" s="116"/>
      <c r="U15" s="116"/>
      <c r="V15" s="24"/>
      <c r="W15" s="101"/>
      <c r="X15" s="105"/>
      <c r="Y15" s="105"/>
      <c r="Z15" s="76"/>
      <c r="AA15" s="105"/>
      <c r="AB15" s="101"/>
      <c r="AC15" s="105"/>
      <c r="AD15" s="106"/>
      <c r="AE15" s="116"/>
      <c r="AF15" s="230"/>
      <c r="AG15" s="229"/>
      <c r="AH15" s="232"/>
      <c r="AI15" s="230"/>
      <c r="AJ15" s="232"/>
      <c r="AK15" s="230"/>
      <c r="AL15" s="230"/>
      <c r="AM15" s="230"/>
      <c r="AN15" s="230"/>
      <c r="AO15" s="236"/>
      <c r="AP15" s="3"/>
      <c r="AQ15" s="219"/>
      <c r="AR15" s="219"/>
      <c r="AS15" s="219"/>
      <c r="AT15" s="219"/>
      <c r="AU15" s="457"/>
      <c r="AV15" s="466"/>
      <c r="AW15" s="466"/>
      <c r="AX15" s="474"/>
      <c r="AY15" s="474"/>
      <c r="AZ15" s="466"/>
      <c r="BA15" s="466"/>
      <c r="BB15" s="517"/>
      <c r="BC15" s="517"/>
      <c r="BD15" s="517"/>
      <c r="BE15" s="532"/>
      <c r="BJ15" s="450"/>
      <c r="BK15" s="450"/>
      <c r="BL15" s="450"/>
    </row>
    <row r="16" spans="2:64" ht="8.4" customHeight="1">
      <c r="B16" s="1"/>
      <c r="C16" s="26"/>
      <c r="D16" s="26"/>
      <c r="E16" s="26"/>
      <c r="F16" s="26"/>
      <c r="G16" s="26"/>
      <c r="H16" s="1"/>
      <c r="I16" s="1"/>
      <c r="J16" s="1"/>
      <c r="K16" s="1"/>
      <c r="L16" s="1"/>
      <c r="M16" s="1"/>
      <c r="N16" s="1"/>
      <c r="O16" s="1"/>
      <c r="P16" s="1"/>
      <c r="Q16" s="1"/>
      <c r="R16" s="1"/>
      <c r="S16" s="1"/>
      <c r="T16" s="1"/>
      <c r="U16" s="1"/>
      <c r="V16" s="1"/>
      <c r="W16" s="1"/>
      <c r="X16" s="26"/>
      <c r="Y16" s="1"/>
      <c r="Z16" s="1"/>
      <c r="AA16" s="1"/>
      <c r="AB16" s="1"/>
      <c r="AC16" s="1"/>
      <c r="AD16" s="1"/>
      <c r="AE16" s="1"/>
      <c r="AF16" s="1"/>
      <c r="AG16" s="1"/>
      <c r="AH16" s="1"/>
      <c r="AI16" s="1"/>
      <c r="AJ16" s="1"/>
      <c r="AK16" s="1"/>
      <c r="AL16" s="1"/>
      <c r="AM16" s="1"/>
      <c r="AN16" s="26"/>
      <c r="AO16" s="1"/>
      <c r="AP16" s="1"/>
      <c r="AQ16" s="1"/>
      <c r="AR16" s="1"/>
      <c r="AS16" s="1"/>
      <c r="AT16" s="1"/>
      <c r="BE16" s="533"/>
      <c r="BF16" s="533"/>
      <c r="BG16" s="533"/>
    </row>
    <row r="17" spans="2:58" ht="20.25" customHeight="1">
      <c r="B17" s="358" t="s">
        <v>37</v>
      </c>
      <c r="C17" s="370" t="s">
        <v>115</v>
      </c>
      <c r="D17" s="381"/>
      <c r="E17" s="384"/>
      <c r="F17" s="384"/>
      <c r="G17" s="388" t="s">
        <v>179</v>
      </c>
      <c r="H17" s="395" t="s">
        <v>149</v>
      </c>
      <c r="I17" s="381"/>
      <c r="J17" s="381"/>
      <c r="K17" s="384"/>
      <c r="L17" s="395" t="s">
        <v>180</v>
      </c>
      <c r="M17" s="381"/>
      <c r="N17" s="381"/>
      <c r="O17" s="406"/>
      <c r="P17" s="409"/>
      <c r="Q17" s="418"/>
      <c r="R17" s="426"/>
      <c r="S17" s="177" t="s">
        <v>154</v>
      </c>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248"/>
      <c r="AX17" s="475" t="str">
        <f>IF(BB3="４週","(11) 1～4週目の勤務時間数合計","(11) 1か月の勤務時間数   合計")</f>
        <v>(11) 1～4週目の勤務時間数合計</v>
      </c>
      <c r="AY17" s="486"/>
      <c r="AZ17" s="497" t="s">
        <v>28</v>
      </c>
      <c r="BA17" s="505"/>
      <c r="BB17" s="518" t="s">
        <v>143</v>
      </c>
      <c r="BC17" s="524"/>
      <c r="BD17" s="524"/>
      <c r="BE17" s="524"/>
      <c r="BF17" s="534"/>
    </row>
    <row r="18" spans="2:58" ht="20.25" customHeight="1">
      <c r="B18" s="359"/>
      <c r="C18" s="371"/>
      <c r="D18" s="382"/>
      <c r="E18" s="385"/>
      <c r="F18" s="385"/>
      <c r="G18" s="389"/>
      <c r="H18" s="396"/>
      <c r="I18" s="382"/>
      <c r="J18" s="382"/>
      <c r="K18" s="385"/>
      <c r="L18" s="396"/>
      <c r="M18" s="382"/>
      <c r="N18" s="382"/>
      <c r="O18" s="407"/>
      <c r="P18" s="410"/>
      <c r="Q18" s="419"/>
      <c r="R18" s="427"/>
      <c r="S18" s="438" t="s">
        <v>13</v>
      </c>
      <c r="T18" s="444"/>
      <c r="U18" s="444"/>
      <c r="V18" s="444"/>
      <c r="W18" s="444"/>
      <c r="X18" s="444"/>
      <c r="Y18" s="451"/>
      <c r="Z18" s="438" t="s">
        <v>30</v>
      </c>
      <c r="AA18" s="444"/>
      <c r="AB18" s="444"/>
      <c r="AC18" s="444"/>
      <c r="AD18" s="444"/>
      <c r="AE18" s="444"/>
      <c r="AF18" s="451"/>
      <c r="AG18" s="438" t="s">
        <v>32</v>
      </c>
      <c r="AH18" s="444"/>
      <c r="AI18" s="444"/>
      <c r="AJ18" s="444"/>
      <c r="AK18" s="444"/>
      <c r="AL18" s="444"/>
      <c r="AM18" s="451"/>
      <c r="AN18" s="438" t="s">
        <v>5</v>
      </c>
      <c r="AO18" s="444"/>
      <c r="AP18" s="444"/>
      <c r="AQ18" s="444"/>
      <c r="AR18" s="444"/>
      <c r="AS18" s="444"/>
      <c r="AT18" s="451"/>
      <c r="AU18" s="463" t="s">
        <v>33</v>
      </c>
      <c r="AV18" s="467"/>
      <c r="AW18" s="470"/>
      <c r="AX18" s="476"/>
      <c r="AY18" s="487"/>
      <c r="AZ18" s="498"/>
      <c r="BA18" s="506"/>
      <c r="BB18" s="367"/>
      <c r="BC18" s="376"/>
      <c r="BD18" s="376"/>
      <c r="BE18" s="376"/>
      <c r="BF18" s="402"/>
    </row>
    <row r="19" spans="2:58" ht="20.25" customHeight="1">
      <c r="B19" s="359"/>
      <c r="C19" s="371"/>
      <c r="D19" s="382"/>
      <c r="E19" s="385"/>
      <c r="F19" s="385"/>
      <c r="G19" s="389"/>
      <c r="H19" s="396"/>
      <c r="I19" s="382"/>
      <c r="J19" s="382"/>
      <c r="K19" s="385"/>
      <c r="L19" s="396"/>
      <c r="M19" s="382"/>
      <c r="N19" s="382"/>
      <c r="O19" s="407"/>
      <c r="P19" s="410"/>
      <c r="Q19" s="419"/>
      <c r="R19" s="427"/>
      <c r="S19" s="439">
        <v>1</v>
      </c>
      <c r="T19" s="445">
        <v>2</v>
      </c>
      <c r="U19" s="445">
        <v>3</v>
      </c>
      <c r="V19" s="445">
        <v>4</v>
      </c>
      <c r="W19" s="445">
        <v>5</v>
      </c>
      <c r="X19" s="445">
        <v>6</v>
      </c>
      <c r="Y19" s="452">
        <v>7</v>
      </c>
      <c r="Z19" s="439">
        <v>8</v>
      </c>
      <c r="AA19" s="445">
        <v>9</v>
      </c>
      <c r="AB19" s="445">
        <v>10</v>
      </c>
      <c r="AC19" s="445">
        <v>11</v>
      </c>
      <c r="AD19" s="445">
        <v>12</v>
      </c>
      <c r="AE19" s="445">
        <v>13</v>
      </c>
      <c r="AF19" s="452">
        <v>14</v>
      </c>
      <c r="AG19" s="459">
        <v>15</v>
      </c>
      <c r="AH19" s="445">
        <v>16</v>
      </c>
      <c r="AI19" s="445">
        <v>17</v>
      </c>
      <c r="AJ19" s="445">
        <v>18</v>
      </c>
      <c r="AK19" s="445">
        <v>19</v>
      </c>
      <c r="AL19" s="445">
        <v>20</v>
      </c>
      <c r="AM19" s="452">
        <v>21</v>
      </c>
      <c r="AN19" s="439">
        <v>22</v>
      </c>
      <c r="AO19" s="445">
        <v>23</v>
      </c>
      <c r="AP19" s="445">
        <v>24</v>
      </c>
      <c r="AQ19" s="445">
        <v>25</v>
      </c>
      <c r="AR19" s="445">
        <v>26</v>
      </c>
      <c r="AS19" s="445">
        <v>27</v>
      </c>
      <c r="AT19" s="452">
        <v>28</v>
      </c>
      <c r="AU19" s="439" t="str">
        <f>IF($BB$3="暦月",IF(DAY(DATE($AC$2,$AG$2,29))=29,29,""),"")</f>
        <v/>
      </c>
      <c r="AV19" s="445" t="str">
        <f>IF($BB$3="暦月",IF(DAY(DATE($AC$2,$AG$2,30))=30,30,""),"")</f>
        <v/>
      </c>
      <c r="AW19" s="452" t="str">
        <f>IF($BB$3="暦月",IF(DAY(DATE($AC$2,$AG$2,31))=31,31,""),"")</f>
        <v/>
      </c>
      <c r="AX19" s="476"/>
      <c r="AY19" s="487"/>
      <c r="AZ19" s="498"/>
      <c r="BA19" s="506"/>
      <c r="BB19" s="367"/>
      <c r="BC19" s="376"/>
      <c r="BD19" s="376"/>
      <c r="BE19" s="376"/>
      <c r="BF19" s="402"/>
    </row>
    <row r="20" spans="2:58" ht="20.25" hidden="1" customHeight="1">
      <c r="B20" s="359"/>
      <c r="C20" s="371"/>
      <c r="D20" s="382"/>
      <c r="E20" s="385"/>
      <c r="F20" s="385"/>
      <c r="G20" s="389"/>
      <c r="H20" s="396"/>
      <c r="I20" s="382"/>
      <c r="J20" s="382"/>
      <c r="K20" s="385"/>
      <c r="L20" s="396"/>
      <c r="M20" s="382"/>
      <c r="N20" s="382"/>
      <c r="O20" s="407"/>
      <c r="P20" s="410"/>
      <c r="Q20" s="419"/>
      <c r="R20" s="427"/>
      <c r="S20" s="439" t="e">
        <f>WEEKDAY(DATE($AC$2,$AG$2,1))</f>
        <v>#VALUE!</v>
      </c>
      <c r="T20" s="445" t="e">
        <f>WEEKDAY(DATE($AC$2,$AG$2,2))</f>
        <v>#VALUE!</v>
      </c>
      <c r="U20" s="445" t="e">
        <f>WEEKDAY(DATE($AC$2,$AG$2,3))</f>
        <v>#VALUE!</v>
      </c>
      <c r="V20" s="445" t="e">
        <f>WEEKDAY(DATE($AC$2,$AG$2,4))</f>
        <v>#VALUE!</v>
      </c>
      <c r="W20" s="445" t="e">
        <f>WEEKDAY(DATE($AC$2,$AG$2,5))</f>
        <v>#VALUE!</v>
      </c>
      <c r="X20" s="445" t="e">
        <f>WEEKDAY(DATE($AC$2,$AG$2,6))</f>
        <v>#VALUE!</v>
      </c>
      <c r="Y20" s="452" t="e">
        <f>WEEKDAY(DATE($AC$2,$AG$2,7))</f>
        <v>#VALUE!</v>
      </c>
      <c r="Z20" s="439" t="e">
        <f>WEEKDAY(DATE($AC$2,$AG$2,8))</f>
        <v>#VALUE!</v>
      </c>
      <c r="AA20" s="445" t="e">
        <f>WEEKDAY(DATE($AC$2,$AG$2,9))</f>
        <v>#VALUE!</v>
      </c>
      <c r="AB20" s="445" t="e">
        <f>WEEKDAY(DATE($AC$2,$AG$2,10))</f>
        <v>#VALUE!</v>
      </c>
      <c r="AC20" s="445" t="e">
        <f>WEEKDAY(DATE($AC$2,$AG$2,11))</f>
        <v>#VALUE!</v>
      </c>
      <c r="AD20" s="445" t="e">
        <f>WEEKDAY(DATE($AC$2,$AG$2,12))</f>
        <v>#VALUE!</v>
      </c>
      <c r="AE20" s="445" t="e">
        <f>WEEKDAY(DATE($AC$2,$AG$2,13))</f>
        <v>#VALUE!</v>
      </c>
      <c r="AF20" s="452" t="e">
        <f>WEEKDAY(DATE($AC$2,$AG$2,14))</f>
        <v>#VALUE!</v>
      </c>
      <c r="AG20" s="439" t="e">
        <f>WEEKDAY(DATE($AC$2,$AG$2,15))</f>
        <v>#VALUE!</v>
      </c>
      <c r="AH20" s="445" t="e">
        <f>WEEKDAY(DATE($AC$2,$AG$2,16))</f>
        <v>#VALUE!</v>
      </c>
      <c r="AI20" s="445" t="e">
        <f>WEEKDAY(DATE($AC$2,$AG$2,17))</f>
        <v>#VALUE!</v>
      </c>
      <c r="AJ20" s="445" t="e">
        <f>WEEKDAY(DATE($AC$2,$AG$2,18))</f>
        <v>#VALUE!</v>
      </c>
      <c r="AK20" s="445" t="e">
        <f>WEEKDAY(DATE($AC$2,$AG$2,19))</f>
        <v>#VALUE!</v>
      </c>
      <c r="AL20" s="445" t="e">
        <f>WEEKDAY(DATE($AC$2,$AG$2,20))</f>
        <v>#VALUE!</v>
      </c>
      <c r="AM20" s="452" t="e">
        <f>WEEKDAY(DATE($AC$2,$AG$2,21))</f>
        <v>#VALUE!</v>
      </c>
      <c r="AN20" s="439" t="e">
        <f>WEEKDAY(DATE($AC$2,$AG$2,22))</f>
        <v>#VALUE!</v>
      </c>
      <c r="AO20" s="445" t="e">
        <f>WEEKDAY(DATE($AC$2,$AG$2,23))</f>
        <v>#VALUE!</v>
      </c>
      <c r="AP20" s="445" t="e">
        <f>WEEKDAY(DATE($AC$2,$AG$2,24))</f>
        <v>#VALUE!</v>
      </c>
      <c r="AQ20" s="445" t="e">
        <f>WEEKDAY(DATE($AC$2,$AG$2,25))</f>
        <v>#VALUE!</v>
      </c>
      <c r="AR20" s="445" t="e">
        <f>WEEKDAY(DATE($AC$2,$AG$2,26))</f>
        <v>#VALUE!</v>
      </c>
      <c r="AS20" s="445" t="e">
        <f>WEEKDAY(DATE($AC$2,$AG$2,27))</f>
        <v>#VALUE!</v>
      </c>
      <c r="AT20" s="452" t="e">
        <f>WEEKDAY(DATE($AC$2,$AG$2,28))</f>
        <v>#VALUE!</v>
      </c>
      <c r="AU20" s="439">
        <f>IF(AU19=29,WEEKDAY(DATE($AC$2,$AG$2,29)),0)</f>
        <v>0</v>
      </c>
      <c r="AV20" s="445">
        <f>IF(AV19=30,WEEKDAY(DATE($AC$2,$AG$2,30)),0)</f>
        <v>0</v>
      </c>
      <c r="AW20" s="452">
        <f>IF(AW19=31,WEEKDAY(DATE($AC$2,$AG$2,31)),0)</f>
        <v>0</v>
      </c>
      <c r="AX20" s="476"/>
      <c r="AY20" s="487"/>
      <c r="AZ20" s="498"/>
      <c r="BA20" s="506"/>
      <c r="BB20" s="367"/>
      <c r="BC20" s="376"/>
      <c r="BD20" s="376"/>
      <c r="BE20" s="376"/>
      <c r="BF20" s="402"/>
    </row>
    <row r="21" spans="2:58" ht="22.5" customHeight="1">
      <c r="B21" s="360"/>
      <c r="C21" s="372"/>
      <c r="D21" s="383"/>
      <c r="E21" s="386"/>
      <c r="F21" s="386"/>
      <c r="G21" s="390"/>
      <c r="H21" s="397"/>
      <c r="I21" s="383"/>
      <c r="J21" s="383"/>
      <c r="K21" s="386"/>
      <c r="L21" s="397"/>
      <c r="M21" s="383"/>
      <c r="N21" s="383"/>
      <c r="O21" s="408"/>
      <c r="P21" s="411"/>
      <c r="Q21" s="420"/>
      <c r="R21" s="428"/>
      <c r="S21" s="440" t="e">
        <f t="shared" ref="S21:AT21" si="0">IF(S20=1,"日",IF(S20=2,"月",IF(S20=3,"火",IF(S20=4,"水",IF(S20=5,"木",IF(S20=6,"金","土"))))))</f>
        <v>#VALUE!</v>
      </c>
      <c r="T21" s="446" t="e">
        <f t="shared" si="0"/>
        <v>#VALUE!</v>
      </c>
      <c r="U21" s="446" t="e">
        <f t="shared" si="0"/>
        <v>#VALUE!</v>
      </c>
      <c r="V21" s="446" t="e">
        <f t="shared" si="0"/>
        <v>#VALUE!</v>
      </c>
      <c r="W21" s="446" t="e">
        <f t="shared" si="0"/>
        <v>#VALUE!</v>
      </c>
      <c r="X21" s="446" t="e">
        <f t="shared" si="0"/>
        <v>#VALUE!</v>
      </c>
      <c r="Y21" s="453" t="e">
        <f t="shared" si="0"/>
        <v>#VALUE!</v>
      </c>
      <c r="Z21" s="440" t="e">
        <f t="shared" si="0"/>
        <v>#VALUE!</v>
      </c>
      <c r="AA21" s="446" t="e">
        <f t="shared" si="0"/>
        <v>#VALUE!</v>
      </c>
      <c r="AB21" s="446" t="e">
        <f t="shared" si="0"/>
        <v>#VALUE!</v>
      </c>
      <c r="AC21" s="446" t="e">
        <f t="shared" si="0"/>
        <v>#VALUE!</v>
      </c>
      <c r="AD21" s="446" t="e">
        <f t="shared" si="0"/>
        <v>#VALUE!</v>
      </c>
      <c r="AE21" s="446" t="e">
        <f t="shared" si="0"/>
        <v>#VALUE!</v>
      </c>
      <c r="AF21" s="453" t="e">
        <f t="shared" si="0"/>
        <v>#VALUE!</v>
      </c>
      <c r="AG21" s="440" t="e">
        <f t="shared" si="0"/>
        <v>#VALUE!</v>
      </c>
      <c r="AH21" s="446" t="e">
        <f t="shared" si="0"/>
        <v>#VALUE!</v>
      </c>
      <c r="AI21" s="446" t="e">
        <f t="shared" si="0"/>
        <v>#VALUE!</v>
      </c>
      <c r="AJ21" s="446" t="e">
        <f t="shared" si="0"/>
        <v>#VALUE!</v>
      </c>
      <c r="AK21" s="446" t="e">
        <f t="shared" si="0"/>
        <v>#VALUE!</v>
      </c>
      <c r="AL21" s="446" t="e">
        <f t="shared" si="0"/>
        <v>#VALUE!</v>
      </c>
      <c r="AM21" s="453" t="e">
        <f t="shared" si="0"/>
        <v>#VALUE!</v>
      </c>
      <c r="AN21" s="440" t="e">
        <f t="shared" si="0"/>
        <v>#VALUE!</v>
      </c>
      <c r="AO21" s="446" t="e">
        <f t="shared" si="0"/>
        <v>#VALUE!</v>
      </c>
      <c r="AP21" s="446" t="e">
        <f t="shared" si="0"/>
        <v>#VALUE!</v>
      </c>
      <c r="AQ21" s="446" t="e">
        <f t="shared" si="0"/>
        <v>#VALUE!</v>
      </c>
      <c r="AR21" s="446" t="e">
        <f t="shared" si="0"/>
        <v>#VALUE!</v>
      </c>
      <c r="AS21" s="446" t="e">
        <f t="shared" si="0"/>
        <v>#VALUE!</v>
      </c>
      <c r="AT21" s="453" t="e">
        <f t="shared" si="0"/>
        <v>#VALUE!</v>
      </c>
      <c r="AU21" s="446" t="str">
        <f>IF(AU20=1,"日",IF(AU20=2,"月",IF(AU20=3,"火",IF(AU20=4,"水",IF(AU20=5,"木",IF(AU20=6,"金",IF(AU20=0,"","土")))))))</f>
        <v/>
      </c>
      <c r="AV21" s="446" t="str">
        <f>IF(AV20=1,"日",IF(AV20=2,"月",IF(AV20=3,"火",IF(AV20=4,"水",IF(AV20=5,"木",IF(AV20=6,"金",IF(AV20=0,"","土")))))))</f>
        <v/>
      </c>
      <c r="AW21" s="446" t="str">
        <f>IF(AW20=1,"日",IF(AW20=2,"月",IF(AW20=3,"火",IF(AW20=4,"水",IF(AW20=5,"木",IF(AW20=6,"金",IF(AW20=0,"","土")))))))</f>
        <v/>
      </c>
      <c r="AX21" s="477"/>
      <c r="AY21" s="488"/>
      <c r="AZ21" s="499"/>
      <c r="BA21" s="507"/>
      <c r="BB21" s="368"/>
      <c r="BC21" s="377"/>
      <c r="BD21" s="377"/>
      <c r="BE21" s="377"/>
      <c r="BF21" s="403"/>
    </row>
    <row r="22" spans="2:58" ht="20.25" customHeight="1">
      <c r="B22" s="361">
        <v>1</v>
      </c>
      <c r="C22" s="30"/>
      <c r="D22" s="50"/>
      <c r="E22" s="60"/>
      <c r="F22" s="68"/>
      <c r="G22" s="81"/>
      <c r="H22" s="93"/>
      <c r="I22" s="102"/>
      <c r="J22" s="102"/>
      <c r="K22" s="107"/>
      <c r="L22" s="117"/>
      <c r="M22" s="127"/>
      <c r="N22" s="127"/>
      <c r="O22" s="139"/>
      <c r="P22" s="412" t="s">
        <v>70</v>
      </c>
      <c r="Q22" s="421"/>
      <c r="R22" s="429"/>
      <c r="S22" s="551"/>
      <c r="T22" s="553"/>
      <c r="U22" s="553"/>
      <c r="V22" s="553"/>
      <c r="W22" s="553"/>
      <c r="X22" s="553"/>
      <c r="Y22" s="554"/>
      <c r="Z22" s="551"/>
      <c r="AA22" s="553"/>
      <c r="AB22" s="553"/>
      <c r="AC22" s="553"/>
      <c r="AD22" s="553"/>
      <c r="AE22" s="553"/>
      <c r="AF22" s="554"/>
      <c r="AG22" s="551"/>
      <c r="AH22" s="553"/>
      <c r="AI22" s="553"/>
      <c r="AJ22" s="553"/>
      <c r="AK22" s="553"/>
      <c r="AL22" s="553"/>
      <c r="AM22" s="554"/>
      <c r="AN22" s="551"/>
      <c r="AO22" s="553"/>
      <c r="AP22" s="553"/>
      <c r="AQ22" s="553"/>
      <c r="AR22" s="553"/>
      <c r="AS22" s="553"/>
      <c r="AT22" s="554"/>
      <c r="AU22" s="551"/>
      <c r="AV22" s="553"/>
      <c r="AW22" s="553"/>
      <c r="AX22" s="555"/>
      <c r="AY22" s="559"/>
      <c r="AZ22" s="562"/>
      <c r="BA22" s="565"/>
      <c r="BB22" s="300"/>
      <c r="BC22" s="315"/>
      <c r="BD22" s="315"/>
      <c r="BE22" s="315"/>
      <c r="BF22" s="329"/>
    </row>
    <row r="23" spans="2:58" ht="20.25" customHeight="1">
      <c r="B23" s="362"/>
      <c r="C23" s="31"/>
      <c r="D23" s="51"/>
      <c r="E23" s="61"/>
      <c r="F23" s="69"/>
      <c r="G23" s="82"/>
      <c r="H23" s="94"/>
      <c r="I23" s="103"/>
      <c r="J23" s="103"/>
      <c r="K23" s="108"/>
      <c r="L23" s="118"/>
      <c r="M23" s="128"/>
      <c r="N23" s="128"/>
      <c r="O23" s="140"/>
      <c r="P23" s="413" t="s">
        <v>27</v>
      </c>
      <c r="Q23" s="422"/>
      <c r="R23" s="430"/>
      <c r="S23" s="441" t="str">
        <f>IF(S22="","",VLOOKUP(S22,'シフト記号表（勤務時間帯）'!$C$6:$K$35,9,FALSE))</f>
        <v/>
      </c>
      <c r="T23" s="447" t="str">
        <f>IF(T22="","",VLOOKUP(T22,'シフト記号表（勤務時間帯）'!$C$6:$K$35,9,FALSE))</f>
        <v/>
      </c>
      <c r="U23" s="447" t="str">
        <f>IF(U22="","",VLOOKUP(U22,'シフト記号表（勤務時間帯）'!$C$6:$K$35,9,FALSE))</f>
        <v/>
      </c>
      <c r="V23" s="447" t="str">
        <f>IF(V22="","",VLOOKUP(V22,'シフト記号表（勤務時間帯）'!$C$6:$K$35,9,FALSE))</f>
        <v/>
      </c>
      <c r="W23" s="447" t="str">
        <f>IF(W22="","",VLOOKUP(W22,'シフト記号表（勤務時間帯）'!$C$6:$K$35,9,FALSE))</f>
        <v/>
      </c>
      <c r="X23" s="447" t="str">
        <f>IF(X22="","",VLOOKUP(X22,'シフト記号表（勤務時間帯）'!$C$6:$K$35,9,FALSE))</f>
        <v/>
      </c>
      <c r="Y23" s="454" t="str">
        <f>IF(Y22="","",VLOOKUP(Y22,'シフト記号表（勤務時間帯）'!$C$6:$K$35,9,FALSE))</f>
        <v/>
      </c>
      <c r="Z23" s="441" t="str">
        <f>IF(Z22="","",VLOOKUP(Z22,'シフト記号表（勤務時間帯）'!$C$6:$K$35,9,FALSE))</f>
        <v/>
      </c>
      <c r="AA23" s="447" t="str">
        <f>IF(AA22="","",VLOOKUP(AA22,'シフト記号表（勤務時間帯）'!$C$6:$K$35,9,FALSE))</f>
        <v/>
      </c>
      <c r="AB23" s="447" t="str">
        <f>IF(AB22="","",VLOOKUP(AB22,'シフト記号表（勤務時間帯）'!$C$6:$K$35,9,FALSE))</f>
        <v/>
      </c>
      <c r="AC23" s="447" t="str">
        <f>IF(AC22="","",VLOOKUP(AC22,'シフト記号表（勤務時間帯）'!$C$6:$K$35,9,FALSE))</f>
        <v/>
      </c>
      <c r="AD23" s="447" t="str">
        <f>IF(AD22="","",VLOOKUP(AD22,'シフト記号表（勤務時間帯）'!$C$6:$K$35,9,FALSE))</f>
        <v/>
      </c>
      <c r="AE23" s="447" t="str">
        <f>IF(AE22="","",VLOOKUP(AE22,'シフト記号表（勤務時間帯）'!$C$6:$K$35,9,FALSE))</f>
        <v/>
      </c>
      <c r="AF23" s="454" t="str">
        <f>IF(AF22="","",VLOOKUP(AF22,'シフト記号表（勤務時間帯）'!$C$6:$K$35,9,FALSE))</f>
        <v/>
      </c>
      <c r="AG23" s="441" t="str">
        <f>IF(AG22="","",VLOOKUP(AG22,'シフト記号表（勤務時間帯）'!$C$6:$K$35,9,FALSE))</f>
        <v/>
      </c>
      <c r="AH23" s="447" t="str">
        <f>IF(AH22="","",VLOOKUP(AH22,'シフト記号表（勤務時間帯）'!$C$6:$K$35,9,FALSE))</f>
        <v/>
      </c>
      <c r="AI23" s="447" t="str">
        <f>IF(AI22="","",VLOOKUP(AI22,'シフト記号表（勤務時間帯）'!$C$6:$K$35,9,FALSE))</f>
        <v/>
      </c>
      <c r="AJ23" s="447" t="str">
        <f>IF(AJ22="","",VLOOKUP(AJ22,'シフト記号表（勤務時間帯）'!$C$6:$K$35,9,FALSE))</f>
        <v/>
      </c>
      <c r="AK23" s="447" t="str">
        <f>IF(AK22="","",VLOOKUP(AK22,'シフト記号表（勤務時間帯）'!$C$6:$K$35,9,FALSE))</f>
        <v/>
      </c>
      <c r="AL23" s="447" t="str">
        <f>IF(AL22="","",VLOOKUP(AL22,'シフト記号表（勤務時間帯）'!$C$6:$K$35,9,FALSE))</f>
        <v/>
      </c>
      <c r="AM23" s="454" t="str">
        <f>IF(AM22="","",VLOOKUP(AM22,'シフト記号表（勤務時間帯）'!$C$6:$K$35,9,FALSE))</f>
        <v/>
      </c>
      <c r="AN23" s="441" t="str">
        <f>IF(AN22="","",VLOOKUP(AN22,'シフト記号表（勤務時間帯）'!$C$6:$K$35,9,FALSE))</f>
        <v/>
      </c>
      <c r="AO23" s="447" t="str">
        <f>IF(AO22="","",VLOOKUP(AO22,'シフト記号表（勤務時間帯）'!$C$6:$K$35,9,FALSE))</f>
        <v/>
      </c>
      <c r="AP23" s="447" t="str">
        <f>IF(AP22="","",VLOOKUP(AP22,'シフト記号表（勤務時間帯）'!$C$6:$K$35,9,FALSE))</f>
        <v/>
      </c>
      <c r="AQ23" s="447" t="str">
        <f>IF(AQ22="","",VLOOKUP(AQ22,'シフト記号表（勤務時間帯）'!$C$6:$K$35,9,FALSE))</f>
        <v/>
      </c>
      <c r="AR23" s="447" t="str">
        <f>IF(AR22="","",VLOOKUP(AR22,'シフト記号表（勤務時間帯）'!$C$6:$K$35,9,FALSE))</f>
        <v/>
      </c>
      <c r="AS23" s="447" t="str">
        <f>IF(AS22="","",VLOOKUP(AS22,'シフト記号表（勤務時間帯）'!$C$6:$K$35,9,FALSE))</f>
        <v/>
      </c>
      <c r="AT23" s="454" t="str">
        <f>IF(AT22="","",VLOOKUP(AT22,'シフト記号表（勤務時間帯）'!$C$6:$K$35,9,FALSE))</f>
        <v/>
      </c>
      <c r="AU23" s="441" t="str">
        <f>IF(AU22="","",VLOOKUP(AU22,'シフト記号表（勤務時間帯）'!$C$6:$K$35,9,FALSE))</f>
        <v/>
      </c>
      <c r="AV23" s="447" t="str">
        <f>IF(AV22="","",VLOOKUP(AV22,'シフト記号表（勤務時間帯）'!$C$6:$K$35,9,FALSE))</f>
        <v/>
      </c>
      <c r="AW23" s="447" t="str">
        <f>IF(AW22="","",VLOOKUP(AW22,'シフト記号表（勤務時間帯）'!$C$6:$K$35,9,FALSE))</f>
        <v/>
      </c>
      <c r="AX23" s="479">
        <f>IF($BB$3="４週",SUM(S23:AT23),IF($BB$3="暦月",SUM(S23:AW23),""))</f>
        <v>0</v>
      </c>
      <c r="AY23" s="490"/>
      <c r="AZ23" s="501">
        <f>IF($BB$3="４週",AX23/4,IF($BB$3="暦月",'地密通所（100名）'!AX23/('地密通所（100名）'!$BB$8/7),""))</f>
        <v>0</v>
      </c>
      <c r="BA23" s="509"/>
      <c r="BB23" s="301"/>
      <c r="BC23" s="316"/>
      <c r="BD23" s="316"/>
      <c r="BE23" s="316"/>
      <c r="BF23" s="330"/>
    </row>
    <row r="24" spans="2:58" ht="20.25" customHeight="1">
      <c r="B24" s="362"/>
      <c r="C24" s="32"/>
      <c r="D24" s="52"/>
      <c r="E24" s="62"/>
      <c r="F24" s="70">
        <f>C22</f>
        <v>0</v>
      </c>
      <c r="G24" s="82"/>
      <c r="H24" s="94"/>
      <c r="I24" s="103"/>
      <c r="J24" s="103"/>
      <c r="K24" s="108"/>
      <c r="L24" s="118"/>
      <c r="M24" s="128"/>
      <c r="N24" s="128"/>
      <c r="O24" s="140"/>
      <c r="P24" s="414" t="s">
        <v>73</v>
      </c>
      <c r="Q24" s="423"/>
      <c r="R24" s="431"/>
      <c r="S24" s="442" t="str">
        <f>IF(S22="","",VLOOKUP(S22,'シフト記号表（勤務時間帯）'!$C$6:$U$35,19,FALSE))</f>
        <v/>
      </c>
      <c r="T24" s="448" t="str">
        <f>IF(T22="","",VLOOKUP(T22,'シフト記号表（勤務時間帯）'!$C$6:$U$35,19,FALSE))</f>
        <v/>
      </c>
      <c r="U24" s="448" t="str">
        <f>IF(U22="","",VLOOKUP(U22,'シフト記号表（勤務時間帯）'!$C$6:$U$35,19,FALSE))</f>
        <v/>
      </c>
      <c r="V24" s="448" t="str">
        <f>IF(V22="","",VLOOKUP(V22,'シフト記号表（勤務時間帯）'!$C$6:$U$35,19,FALSE))</f>
        <v/>
      </c>
      <c r="W24" s="448" t="str">
        <f>IF(W22="","",VLOOKUP(W22,'シフト記号表（勤務時間帯）'!$C$6:$U$35,19,FALSE))</f>
        <v/>
      </c>
      <c r="X24" s="448" t="str">
        <f>IF(X22="","",VLOOKUP(X22,'シフト記号表（勤務時間帯）'!$C$6:$U$35,19,FALSE))</f>
        <v/>
      </c>
      <c r="Y24" s="455" t="str">
        <f>IF(Y22="","",VLOOKUP(Y22,'シフト記号表（勤務時間帯）'!$C$6:$U$35,19,FALSE))</f>
        <v/>
      </c>
      <c r="Z24" s="442" t="str">
        <f>IF(Z22="","",VLOOKUP(Z22,'シフト記号表（勤務時間帯）'!$C$6:$U$35,19,FALSE))</f>
        <v/>
      </c>
      <c r="AA24" s="448" t="str">
        <f>IF(AA22="","",VLOOKUP(AA22,'シフト記号表（勤務時間帯）'!$C$6:$U$35,19,FALSE))</f>
        <v/>
      </c>
      <c r="AB24" s="448" t="str">
        <f>IF(AB22="","",VLOOKUP(AB22,'シフト記号表（勤務時間帯）'!$C$6:$U$35,19,FALSE))</f>
        <v/>
      </c>
      <c r="AC24" s="448" t="str">
        <f>IF(AC22="","",VLOOKUP(AC22,'シフト記号表（勤務時間帯）'!$C$6:$U$35,19,FALSE))</f>
        <v/>
      </c>
      <c r="AD24" s="448" t="str">
        <f>IF(AD22="","",VLOOKUP(AD22,'シフト記号表（勤務時間帯）'!$C$6:$U$35,19,FALSE))</f>
        <v/>
      </c>
      <c r="AE24" s="448" t="str">
        <f>IF(AE22="","",VLOOKUP(AE22,'シフト記号表（勤務時間帯）'!$C$6:$U$35,19,FALSE))</f>
        <v/>
      </c>
      <c r="AF24" s="455" t="str">
        <f>IF(AF22="","",VLOOKUP(AF22,'シフト記号表（勤務時間帯）'!$C$6:$U$35,19,FALSE))</f>
        <v/>
      </c>
      <c r="AG24" s="442" t="str">
        <f>IF(AG22="","",VLOOKUP(AG22,'シフト記号表（勤務時間帯）'!$C$6:$U$35,19,FALSE))</f>
        <v/>
      </c>
      <c r="AH24" s="448" t="str">
        <f>IF(AH22="","",VLOOKUP(AH22,'シフト記号表（勤務時間帯）'!$C$6:$U$35,19,FALSE))</f>
        <v/>
      </c>
      <c r="AI24" s="448" t="str">
        <f>IF(AI22="","",VLOOKUP(AI22,'シフト記号表（勤務時間帯）'!$C$6:$U$35,19,FALSE))</f>
        <v/>
      </c>
      <c r="AJ24" s="448" t="str">
        <f>IF(AJ22="","",VLOOKUP(AJ22,'シフト記号表（勤務時間帯）'!$C$6:$U$35,19,FALSE))</f>
        <v/>
      </c>
      <c r="AK24" s="448" t="str">
        <f>IF(AK22="","",VLOOKUP(AK22,'シフト記号表（勤務時間帯）'!$C$6:$U$35,19,FALSE))</f>
        <v/>
      </c>
      <c r="AL24" s="448" t="str">
        <f>IF(AL22="","",VLOOKUP(AL22,'シフト記号表（勤務時間帯）'!$C$6:$U$35,19,FALSE))</f>
        <v/>
      </c>
      <c r="AM24" s="455" t="str">
        <f>IF(AM22="","",VLOOKUP(AM22,'シフト記号表（勤務時間帯）'!$C$6:$U$35,19,FALSE))</f>
        <v/>
      </c>
      <c r="AN24" s="442" t="str">
        <f>IF(AN22="","",VLOOKUP(AN22,'シフト記号表（勤務時間帯）'!$C$6:$U$35,19,FALSE))</f>
        <v/>
      </c>
      <c r="AO24" s="448" t="str">
        <f>IF(AO22="","",VLOOKUP(AO22,'シフト記号表（勤務時間帯）'!$C$6:$U$35,19,FALSE))</f>
        <v/>
      </c>
      <c r="AP24" s="448" t="str">
        <f>IF(AP22="","",VLOOKUP(AP22,'シフト記号表（勤務時間帯）'!$C$6:$U$35,19,FALSE))</f>
        <v/>
      </c>
      <c r="AQ24" s="448" t="str">
        <f>IF(AQ22="","",VLOOKUP(AQ22,'シフト記号表（勤務時間帯）'!$C$6:$U$35,19,FALSE))</f>
        <v/>
      </c>
      <c r="AR24" s="448" t="str">
        <f>IF(AR22="","",VLOOKUP(AR22,'シフト記号表（勤務時間帯）'!$C$6:$U$35,19,FALSE))</f>
        <v/>
      </c>
      <c r="AS24" s="448" t="str">
        <f>IF(AS22="","",VLOOKUP(AS22,'シフト記号表（勤務時間帯）'!$C$6:$U$35,19,FALSE))</f>
        <v/>
      </c>
      <c r="AT24" s="455" t="str">
        <f>IF(AT22="","",VLOOKUP(AT22,'シフト記号表（勤務時間帯）'!$C$6:$U$35,19,FALSE))</f>
        <v/>
      </c>
      <c r="AU24" s="442" t="str">
        <f>IF(AU22="","",VLOOKUP(AU22,'シフト記号表（勤務時間帯）'!$C$6:$U$35,19,FALSE))</f>
        <v/>
      </c>
      <c r="AV24" s="448" t="str">
        <f>IF(AV22="","",VLOOKUP(AV22,'シフト記号表（勤務時間帯）'!$C$6:$U$35,19,FALSE))</f>
        <v/>
      </c>
      <c r="AW24" s="448" t="str">
        <f>IF(AW22="","",VLOOKUP(AW22,'シフト記号表（勤務時間帯）'!$C$6:$U$35,19,FALSE))</f>
        <v/>
      </c>
      <c r="AX24" s="480">
        <f>IF($BB$3="４週",SUM(S24:AT24),IF($BB$3="暦月",SUM(S24:AW24),""))</f>
        <v>0</v>
      </c>
      <c r="AY24" s="491"/>
      <c r="AZ24" s="502">
        <f>IF($BB$3="４週",AX24/4,IF($BB$3="暦月",'地密通所（100名）'!AX24/('地密通所（100名）'!$BB$8/7),""))</f>
        <v>0</v>
      </c>
      <c r="BA24" s="510"/>
      <c r="BB24" s="302"/>
      <c r="BC24" s="317"/>
      <c r="BD24" s="317"/>
      <c r="BE24" s="317"/>
      <c r="BF24" s="331"/>
    </row>
    <row r="25" spans="2:58" ht="20.25" customHeight="1">
      <c r="B25" s="362">
        <f>B22+1</f>
        <v>2</v>
      </c>
      <c r="C25" s="33"/>
      <c r="D25" s="53"/>
      <c r="E25" s="63"/>
      <c r="F25" s="71"/>
      <c r="G25" s="71"/>
      <c r="H25" s="95"/>
      <c r="I25" s="103"/>
      <c r="J25" s="103"/>
      <c r="K25" s="108"/>
      <c r="L25" s="119"/>
      <c r="M25" s="129"/>
      <c r="N25" s="129"/>
      <c r="O25" s="141"/>
      <c r="P25" s="415" t="s">
        <v>70</v>
      </c>
      <c r="Q25" s="424"/>
      <c r="R25" s="432"/>
      <c r="S25" s="551"/>
      <c r="T25" s="553"/>
      <c r="U25" s="553"/>
      <c r="V25" s="553"/>
      <c r="W25" s="553"/>
      <c r="X25" s="553"/>
      <c r="Y25" s="554"/>
      <c r="Z25" s="551"/>
      <c r="AA25" s="553"/>
      <c r="AB25" s="553"/>
      <c r="AC25" s="553"/>
      <c r="AD25" s="553"/>
      <c r="AE25" s="553"/>
      <c r="AF25" s="554"/>
      <c r="AG25" s="551"/>
      <c r="AH25" s="553"/>
      <c r="AI25" s="553"/>
      <c r="AJ25" s="553"/>
      <c r="AK25" s="553"/>
      <c r="AL25" s="553"/>
      <c r="AM25" s="554"/>
      <c r="AN25" s="551"/>
      <c r="AO25" s="553"/>
      <c r="AP25" s="553"/>
      <c r="AQ25" s="553"/>
      <c r="AR25" s="553"/>
      <c r="AS25" s="553"/>
      <c r="AT25" s="554"/>
      <c r="AU25" s="551"/>
      <c r="AV25" s="553"/>
      <c r="AW25" s="553"/>
      <c r="AX25" s="556"/>
      <c r="AY25" s="560"/>
      <c r="AZ25" s="563"/>
      <c r="BA25" s="566"/>
      <c r="BB25" s="303"/>
      <c r="BC25" s="318"/>
      <c r="BD25" s="318"/>
      <c r="BE25" s="318"/>
      <c r="BF25" s="332"/>
    </row>
    <row r="26" spans="2:58" ht="20.25" customHeight="1">
      <c r="B26" s="362"/>
      <c r="C26" s="31"/>
      <c r="D26" s="51"/>
      <c r="E26" s="61"/>
      <c r="F26" s="69"/>
      <c r="G26" s="82"/>
      <c r="H26" s="94"/>
      <c r="I26" s="103"/>
      <c r="J26" s="103"/>
      <c r="K26" s="108"/>
      <c r="L26" s="118"/>
      <c r="M26" s="128"/>
      <c r="N26" s="128"/>
      <c r="O26" s="140"/>
      <c r="P26" s="413" t="s">
        <v>27</v>
      </c>
      <c r="Q26" s="422"/>
      <c r="R26" s="430"/>
      <c r="S26" s="441" t="str">
        <f>IF(S25="","",VLOOKUP(S25,'シフト記号表（勤務時間帯）'!$C$6:$K$35,9,FALSE))</f>
        <v/>
      </c>
      <c r="T26" s="447" t="str">
        <f>IF(T25="","",VLOOKUP(T25,'シフト記号表（勤務時間帯）'!$C$6:$K$35,9,FALSE))</f>
        <v/>
      </c>
      <c r="U26" s="447" t="str">
        <f>IF(U25="","",VLOOKUP(U25,'シフト記号表（勤務時間帯）'!$C$6:$K$35,9,FALSE))</f>
        <v/>
      </c>
      <c r="V26" s="447" t="str">
        <f>IF(V25="","",VLOOKUP(V25,'シフト記号表（勤務時間帯）'!$C$6:$K$35,9,FALSE))</f>
        <v/>
      </c>
      <c r="W26" s="447" t="str">
        <f>IF(W25="","",VLOOKUP(W25,'シフト記号表（勤務時間帯）'!$C$6:$K$35,9,FALSE))</f>
        <v/>
      </c>
      <c r="X26" s="447" t="str">
        <f>IF(X25="","",VLOOKUP(X25,'シフト記号表（勤務時間帯）'!$C$6:$K$35,9,FALSE))</f>
        <v/>
      </c>
      <c r="Y26" s="454" t="str">
        <f>IF(Y25="","",VLOOKUP(Y25,'シフト記号表（勤務時間帯）'!$C$6:$K$35,9,FALSE))</f>
        <v/>
      </c>
      <c r="Z26" s="441" t="str">
        <f>IF(Z25="","",VLOOKUP(Z25,'シフト記号表（勤務時間帯）'!$C$6:$K$35,9,FALSE))</f>
        <v/>
      </c>
      <c r="AA26" s="447" t="str">
        <f>IF(AA25="","",VLOOKUP(AA25,'シフト記号表（勤務時間帯）'!$C$6:$K$35,9,FALSE))</f>
        <v/>
      </c>
      <c r="AB26" s="447" t="str">
        <f>IF(AB25="","",VLOOKUP(AB25,'シフト記号表（勤務時間帯）'!$C$6:$K$35,9,FALSE))</f>
        <v/>
      </c>
      <c r="AC26" s="447" t="str">
        <f>IF(AC25="","",VLOOKUP(AC25,'シフト記号表（勤務時間帯）'!$C$6:$K$35,9,FALSE))</f>
        <v/>
      </c>
      <c r="AD26" s="447" t="str">
        <f>IF(AD25="","",VLOOKUP(AD25,'シフト記号表（勤務時間帯）'!$C$6:$K$35,9,FALSE))</f>
        <v/>
      </c>
      <c r="AE26" s="447" t="str">
        <f>IF(AE25="","",VLOOKUP(AE25,'シフト記号表（勤務時間帯）'!$C$6:$K$35,9,FALSE))</f>
        <v/>
      </c>
      <c r="AF26" s="454" t="str">
        <f>IF(AF25="","",VLOOKUP(AF25,'シフト記号表（勤務時間帯）'!$C$6:$K$35,9,FALSE))</f>
        <v/>
      </c>
      <c r="AG26" s="441" t="str">
        <f>IF(AG25="","",VLOOKUP(AG25,'シフト記号表（勤務時間帯）'!$C$6:$K$35,9,FALSE))</f>
        <v/>
      </c>
      <c r="AH26" s="447" t="str">
        <f>IF(AH25="","",VLOOKUP(AH25,'シフト記号表（勤務時間帯）'!$C$6:$K$35,9,FALSE))</f>
        <v/>
      </c>
      <c r="AI26" s="447" t="str">
        <f>IF(AI25="","",VLOOKUP(AI25,'シフト記号表（勤務時間帯）'!$C$6:$K$35,9,FALSE))</f>
        <v/>
      </c>
      <c r="AJ26" s="447" t="str">
        <f>IF(AJ25="","",VLOOKUP(AJ25,'シフト記号表（勤務時間帯）'!$C$6:$K$35,9,FALSE))</f>
        <v/>
      </c>
      <c r="AK26" s="447" t="str">
        <f>IF(AK25="","",VLOOKUP(AK25,'シフト記号表（勤務時間帯）'!$C$6:$K$35,9,FALSE))</f>
        <v/>
      </c>
      <c r="AL26" s="447" t="str">
        <f>IF(AL25="","",VLOOKUP(AL25,'シフト記号表（勤務時間帯）'!$C$6:$K$35,9,FALSE))</f>
        <v/>
      </c>
      <c r="AM26" s="454" t="str">
        <f>IF(AM25="","",VLOOKUP(AM25,'シフト記号表（勤務時間帯）'!$C$6:$K$35,9,FALSE))</f>
        <v/>
      </c>
      <c r="AN26" s="441" t="str">
        <f>IF(AN25="","",VLOOKUP(AN25,'シフト記号表（勤務時間帯）'!$C$6:$K$35,9,FALSE))</f>
        <v/>
      </c>
      <c r="AO26" s="447" t="str">
        <f>IF(AO25="","",VLOOKUP(AO25,'シフト記号表（勤務時間帯）'!$C$6:$K$35,9,FALSE))</f>
        <v/>
      </c>
      <c r="AP26" s="447" t="str">
        <f>IF(AP25="","",VLOOKUP(AP25,'シフト記号表（勤務時間帯）'!$C$6:$K$35,9,FALSE))</f>
        <v/>
      </c>
      <c r="AQ26" s="447" t="str">
        <f>IF(AQ25="","",VLOOKUP(AQ25,'シフト記号表（勤務時間帯）'!$C$6:$K$35,9,FALSE))</f>
        <v/>
      </c>
      <c r="AR26" s="447" t="str">
        <f>IF(AR25="","",VLOOKUP(AR25,'シフト記号表（勤務時間帯）'!$C$6:$K$35,9,FALSE))</f>
        <v/>
      </c>
      <c r="AS26" s="447" t="str">
        <f>IF(AS25="","",VLOOKUP(AS25,'シフト記号表（勤務時間帯）'!$C$6:$K$35,9,FALSE))</f>
        <v/>
      </c>
      <c r="AT26" s="454" t="str">
        <f>IF(AT25="","",VLOOKUP(AT25,'シフト記号表（勤務時間帯）'!$C$6:$K$35,9,FALSE))</f>
        <v/>
      </c>
      <c r="AU26" s="441" t="str">
        <f>IF(AU25="","",VLOOKUP(AU25,'シフト記号表（勤務時間帯）'!$C$6:$K$35,9,FALSE))</f>
        <v/>
      </c>
      <c r="AV26" s="447" t="str">
        <f>IF(AV25="","",VLOOKUP(AV25,'シフト記号表（勤務時間帯）'!$C$6:$K$35,9,FALSE))</f>
        <v/>
      </c>
      <c r="AW26" s="447" t="str">
        <f>IF(AW25="","",VLOOKUP(AW25,'シフト記号表（勤務時間帯）'!$C$6:$K$35,9,FALSE))</f>
        <v/>
      </c>
      <c r="AX26" s="479">
        <f>IF($BB$3="４週",SUM(S26:AT26),IF($BB$3="暦月",SUM(S26:AW26),""))</f>
        <v>0</v>
      </c>
      <c r="AY26" s="490"/>
      <c r="AZ26" s="501">
        <f>IF($BB$3="４週",AX26/4,IF($BB$3="暦月",'地密通所（100名）'!AX26/('地密通所（100名）'!$BB$8/7),""))</f>
        <v>0</v>
      </c>
      <c r="BA26" s="509"/>
      <c r="BB26" s="301"/>
      <c r="BC26" s="316"/>
      <c r="BD26" s="316"/>
      <c r="BE26" s="316"/>
      <c r="BF26" s="330"/>
    </row>
    <row r="27" spans="2:58" ht="20.25" customHeight="1">
      <c r="B27" s="362"/>
      <c r="C27" s="32"/>
      <c r="D27" s="52"/>
      <c r="E27" s="62"/>
      <c r="F27" s="69">
        <f>C25</f>
        <v>0</v>
      </c>
      <c r="G27" s="83"/>
      <c r="H27" s="94"/>
      <c r="I27" s="103"/>
      <c r="J27" s="103"/>
      <c r="K27" s="108"/>
      <c r="L27" s="120"/>
      <c r="M27" s="130"/>
      <c r="N27" s="130"/>
      <c r="O27" s="142"/>
      <c r="P27" s="414" t="s">
        <v>73</v>
      </c>
      <c r="Q27" s="423"/>
      <c r="R27" s="431"/>
      <c r="S27" s="442" t="str">
        <f>IF(S25="","",VLOOKUP(S25,'シフト記号表（勤務時間帯）'!$C$6:$U$35,19,FALSE))</f>
        <v/>
      </c>
      <c r="T27" s="448" t="str">
        <f>IF(T25="","",VLOOKUP(T25,'シフト記号表（勤務時間帯）'!$C$6:$U$35,19,FALSE))</f>
        <v/>
      </c>
      <c r="U27" s="448" t="str">
        <f>IF(U25="","",VLOOKUP(U25,'シフト記号表（勤務時間帯）'!$C$6:$U$35,19,FALSE))</f>
        <v/>
      </c>
      <c r="V27" s="448" t="str">
        <f>IF(V25="","",VLOOKUP(V25,'シフト記号表（勤務時間帯）'!$C$6:$U$35,19,FALSE))</f>
        <v/>
      </c>
      <c r="W27" s="448" t="str">
        <f>IF(W25="","",VLOOKUP(W25,'シフト記号表（勤務時間帯）'!$C$6:$U$35,19,FALSE))</f>
        <v/>
      </c>
      <c r="X27" s="448" t="str">
        <f>IF(X25="","",VLOOKUP(X25,'シフト記号表（勤務時間帯）'!$C$6:$U$35,19,FALSE))</f>
        <v/>
      </c>
      <c r="Y27" s="455" t="str">
        <f>IF(Y25="","",VLOOKUP(Y25,'シフト記号表（勤務時間帯）'!$C$6:$U$35,19,FALSE))</f>
        <v/>
      </c>
      <c r="Z27" s="442" t="str">
        <f>IF(Z25="","",VLOOKUP(Z25,'シフト記号表（勤務時間帯）'!$C$6:$U$35,19,FALSE))</f>
        <v/>
      </c>
      <c r="AA27" s="448" t="str">
        <f>IF(AA25="","",VLOOKUP(AA25,'シフト記号表（勤務時間帯）'!$C$6:$U$35,19,FALSE))</f>
        <v/>
      </c>
      <c r="AB27" s="448" t="str">
        <f>IF(AB25="","",VLOOKUP(AB25,'シフト記号表（勤務時間帯）'!$C$6:$U$35,19,FALSE))</f>
        <v/>
      </c>
      <c r="AC27" s="448" t="str">
        <f>IF(AC25="","",VLOOKUP(AC25,'シフト記号表（勤務時間帯）'!$C$6:$U$35,19,FALSE))</f>
        <v/>
      </c>
      <c r="AD27" s="448" t="str">
        <f>IF(AD25="","",VLOOKUP(AD25,'シフト記号表（勤務時間帯）'!$C$6:$U$35,19,FALSE))</f>
        <v/>
      </c>
      <c r="AE27" s="448" t="str">
        <f>IF(AE25="","",VLOOKUP(AE25,'シフト記号表（勤務時間帯）'!$C$6:$U$35,19,FALSE))</f>
        <v/>
      </c>
      <c r="AF27" s="455" t="str">
        <f>IF(AF25="","",VLOOKUP(AF25,'シフト記号表（勤務時間帯）'!$C$6:$U$35,19,FALSE))</f>
        <v/>
      </c>
      <c r="AG27" s="442" t="str">
        <f>IF(AG25="","",VLOOKUP(AG25,'シフト記号表（勤務時間帯）'!$C$6:$U$35,19,FALSE))</f>
        <v/>
      </c>
      <c r="AH27" s="448" t="str">
        <f>IF(AH25="","",VLOOKUP(AH25,'シフト記号表（勤務時間帯）'!$C$6:$U$35,19,FALSE))</f>
        <v/>
      </c>
      <c r="AI27" s="448" t="str">
        <f>IF(AI25="","",VLOOKUP(AI25,'シフト記号表（勤務時間帯）'!$C$6:$U$35,19,FALSE))</f>
        <v/>
      </c>
      <c r="AJ27" s="448" t="str">
        <f>IF(AJ25="","",VLOOKUP(AJ25,'シフト記号表（勤務時間帯）'!$C$6:$U$35,19,FALSE))</f>
        <v/>
      </c>
      <c r="AK27" s="448" t="str">
        <f>IF(AK25="","",VLOOKUP(AK25,'シフト記号表（勤務時間帯）'!$C$6:$U$35,19,FALSE))</f>
        <v/>
      </c>
      <c r="AL27" s="448" t="str">
        <f>IF(AL25="","",VLOOKUP(AL25,'シフト記号表（勤務時間帯）'!$C$6:$U$35,19,FALSE))</f>
        <v/>
      </c>
      <c r="AM27" s="455" t="str">
        <f>IF(AM25="","",VLOOKUP(AM25,'シフト記号表（勤務時間帯）'!$C$6:$U$35,19,FALSE))</f>
        <v/>
      </c>
      <c r="AN27" s="442" t="str">
        <f>IF(AN25="","",VLOOKUP(AN25,'シフト記号表（勤務時間帯）'!$C$6:$U$35,19,FALSE))</f>
        <v/>
      </c>
      <c r="AO27" s="448" t="str">
        <f>IF(AO25="","",VLOOKUP(AO25,'シフト記号表（勤務時間帯）'!$C$6:$U$35,19,FALSE))</f>
        <v/>
      </c>
      <c r="AP27" s="448" t="str">
        <f>IF(AP25="","",VLOOKUP(AP25,'シフト記号表（勤務時間帯）'!$C$6:$U$35,19,FALSE))</f>
        <v/>
      </c>
      <c r="AQ27" s="448" t="str">
        <f>IF(AQ25="","",VLOOKUP(AQ25,'シフト記号表（勤務時間帯）'!$C$6:$U$35,19,FALSE))</f>
        <v/>
      </c>
      <c r="AR27" s="448" t="str">
        <f>IF(AR25="","",VLOOKUP(AR25,'シフト記号表（勤務時間帯）'!$C$6:$U$35,19,FALSE))</f>
        <v/>
      </c>
      <c r="AS27" s="448" t="str">
        <f>IF(AS25="","",VLOOKUP(AS25,'シフト記号表（勤務時間帯）'!$C$6:$U$35,19,FALSE))</f>
        <v/>
      </c>
      <c r="AT27" s="455" t="str">
        <f>IF(AT25="","",VLOOKUP(AT25,'シフト記号表（勤務時間帯）'!$C$6:$U$35,19,FALSE))</f>
        <v/>
      </c>
      <c r="AU27" s="442" t="str">
        <f>IF(AU25="","",VLOOKUP(AU25,'シフト記号表（勤務時間帯）'!$C$6:$U$35,19,FALSE))</f>
        <v/>
      </c>
      <c r="AV27" s="448" t="str">
        <f>IF(AV25="","",VLOOKUP(AV25,'シフト記号表（勤務時間帯）'!$C$6:$U$35,19,FALSE))</f>
        <v/>
      </c>
      <c r="AW27" s="448" t="str">
        <f>IF(AW25="","",VLOOKUP(AW25,'シフト記号表（勤務時間帯）'!$C$6:$U$35,19,FALSE))</f>
        <v/>
      </c>
      <c r="AX27" s="480">
        <f>IF($BB$3="４週",SUM(S27:AT27),IF($BB$3="暦月",SUM(S27:AW27),""))</f>
        <v>0</v>
      </c>
      <c r="AY27" s="491"/>
      <c r="AZ27" s="502">
        <f>IF($BB$3="４週",AX27/4,IF($BB$3="暦月",'地密通所（100名）'!AX27/('地密通所（100名）'!$BB$8/7),""))</f>
        <v>0</v>
      </c>
      <c r="BA27" s="510"/>
      <c r="BB27" s="302"/>
      <c r="BC27" s="317"/>
      <c r="BD27" s="317"/>
      <c r="BE27" s="317"/>
      <c r="BF27" s="331"/>
    </row>
    <row r="28" spans="2:58" ht="20.25" customHeight="1">
      <c r="B28" s="362">
        <f>B25+1</f>
        <v>3</v>
      </c>
      <c r="C28" s="34"/>
      <c r="D28" s="54"/>
      <c r="E28" s="64"/>
      <c r="F28" s="71"/>
      <c r="G28" s="71"/>
      <c r="H28" s="95"/>
      <c r="I28" s="103"/>
      <c r="J28" s="103"/>
      <c r="K28" s="108"/>
      <c r="L28" s="119"/>
      <c r="M28" s="129"/>
      <c r="N28" s="129"/>
      <c r="O28" s="141"/>
      <c r="P28" s="415" t="s">
        <v>70</v>
      </c>
      <c r="Q28" s="424"/>
      <c r="R28" s="432"/>
      <c r="S28" s="551"/>
      <c r="T28" s="553"/>
      <c r="U28" s="553"/>
      <c r="V28" s="553"/>
      <c r="W28" s="553"/>
      <c r="X28" s="553"/>
      <c r="Y28" s="554"/>
      <c r="Z28" s="551"/>
      <c r="AA28" s="553"/>
      <c r="AB28" s="553"/>
      <c r="AC28" s="553"/>
      <c r="AD28" s="553"/>
      <c r="AE28" s="553"/>
      <c r="AF28" s="554"/>
      <c r="AG28" s="551"/>
      <c r="AH28" s="553"/>
      <c r="AI28" s="553"/>
      <c r="AJ28" s="553"/>
      <c r="AK28" s="553"/>
      <c r="AL28" s="553"/>
      <c r="AM28" s="554"/>
      <c r="AN28" s="551"/>
      <c r="AO28" s="553"/>
      <c r="AP28" s="553"/>
      <c r="AQ28" s="553"/>
      <c r="AR28" s="553"/>
      <c r="AS28" s="553"/>
      <c r="AT28" s="554"/>
      <c r="AU28" s="551"/>
      <c r="AV28" s="553"/>
      <c r="AW28" s="553"/>
      <c r="AX28" s="556"/>
      <c r="AY28" s="560"/>
      <c r="AZ28" s="563"/>
      <c r="BA28" s="566"/>
      <c r="BB28" s="303"/>
      <c r="BC28" s="318"/>
      <c r="BD28" s="318"/>
      <c r="BE28" s="318"/>
      <c r="BF28" s="332"/>
    </row>
    <row r="29" spans="2:58" ht="20.25" customHeight="1">
      <c r="B29" s="362"/>
      <c r="C29" s="35"/>
      <c r="D29" s="55"/>
      <c r="E29" s="65"/>
      <c r="F29" s="69"/>
      <c r="G29" s="82"/>
      <c r="H29" s="94"/>
      <c r="I29" s="103"/>
      <c r="J29" s="103"/>
      <c r="K29" s="108"/>
      <c r="L29" s="118"/>
      <c r="M29" s="128"/>
      <c r="N29" s="128"/>
      <c r="O29" s="140"/>
      <c r="P29" s="413" t="s">
        <v>27</v>
      </c>
      <c r="Q29" s="422"/>
      <c r="R29" s="430"/>
      <c r="S29" s="441" t="str">
        <f>IF(S28="","",VLOOKUP(S28,'シフト記号表（勤務時間帯）'!$C$6:$K$35,9,FALSE))</f>
        <v/>
      </c>
      <c r="T29" s="447" t="str">
        <f>IF(T28="","",VLOOKUP(T28,'シフト記号表（勤務時間帯）'!$C$6:$K$35,9,FALSE))</f>
        <v/>
      </c>
      <c r="U29" s="447" t="str">
        <f>IF(U28="","",VLOOKUP(U28,'シフト記号表（勤務時間帯）'!$C$6:$K$35,9,FALSE))</f>
        <v/>
      </c>
      <c r="V29" s="447" t="str">
        <f>IF(V28="","",VLOOKUP(V28,'シフト記号表（勤務時間帯）'!$C$6:$K$35,9,FALSE))</f>
        <v/>
      </c>
      <c r="W29" s="447" t="str">
        <f>IF(W28="","",VLOOKUP(W28,'シフト記号表（勤務時間帯）'!$C$6:$K$35,9,FALSE))</f>
        <v/>
      </c>
      <c r="X29" s="447" t="str">
        <f>IF(X28="","",VLOOKUP(X28,'シフト記号表（勤務時間帯）'!$C$6:$K$35,9,FALSE))</f>
        <v/>
      </c>
      <c r="Y29" s="454" t="str">
        <f>IF(Y28="","",VLOOKUP(Y28,'シフト記号表（勤務時間帯）'!$C$6:$K$35,9,FALSE))</f>
        <v/>
      </c>
      <c r="Z29" s="441" t="str">
        <f>IF(Z28="","",VLOOKUP(Z28,'シフト記号表（勤務時間帯）'!$C$6:$K$35,9,FALSE))</f>
        <v/>
      </c>
      <c r="AA29" s="447" t="str">
        <f>IF(AA28="","",VLOOKUP(AA28,'シフト記号表（勤務時間帯）'!$C$6:$K$35,9,FALSE))</f>
        <v/>
      </c>
      <c r="AB29" s="447" t="str">
        <f>IF(AB28="","",VLOOKUP(AB28,'シフト記号表（勤務時間帯）'!$C$6:$K$35,9,FALSE))</f>
        <v/>
      </c>
      <c r="AC29" s="447" t="str">
        <f>IF(AC28="","",VLOOKUP(AC28,'シフト記号表（勤務時間帯）'!$C$6:$K$35,9,FALSE))</f>
        <v/>
      </c>
      <c r="AD29" s="447" t="str">
        <f>IF(AD28="","",VLOOKUP(AD28,'シフト記号表（勤務時間帯）'!$C$6:$K$35,9,FALSE))</f>
        <v/>
      </c>
      <c r="AE29" s="447" t="str">
        <f>IF(AE28="","",VLOOKUP(AE28,'シフト記号表（勤務時間帯）'!$C$6:$K$35,9,FALSE))</f>
        <v/>
      </c>
      <c r="AF29" s="454" t="str">
        <f>IF(AF28="","",VLOOKUP(AF28,'シフト記号表（勤務時間帯）'!$C$6:$K$35,9,FALSE))</f>
        <v/>
      </c>
      <c r="AG29" s="441" t="str">
        <f>IF(AG28="","",VLOOKUP(AG28,'シフト記号表（勤務時間帯）'!$C$6:$K$35,9,FALSE))</f>
        <v/>
      </c>
      <c r="AH29" s="447" t="str">
        <f>IF(AH28="","",VLOOKUP(AH28,'シフト記号表（勤務時間帯）'!$C$6:$K$35,9,FALSE))</f>
        <v/>
      </c>
      <c r="AI29" s="447" t="str">
        <f>IF(AI28="","",VLOOKUP(AI28,'シフト記号表（勤務時間帯）'!$C$6:$K$35,9,FALSE))</f>
        <v/>
      </c>
      <c r="AJ29" s="447" t="str">
        <f>IF(AJ28="","",VLOOKUP(AJ28,'シフト記号表（勤務時間帯）'!$C$6:$K$35,9,FALSE))</f>
        <v/>
      </c>
      <c r="AK29" s="447" t="str">
        <f>IF(AK28="","",VLOOKUP(AK28,'シフト記号表（勤務時間帯）'!$C$6:$K$35,9,FALSE))</f>
        <v/>
      </c>
      <c r="AL29" s="447" t="str">
        <f>IF(AL28="","",VLOOKUP(AL28,'シフト記号表（勤務時間帯）'!$C$6:$K$35,9,FALSE))</f>
        <v/>
      </c>
      <c r="AM29" s="454" t="str">
        <f>IF(AM28="","",VLOOKUP(AM28,'シフト記号表（勤務時間帯）'!$C$6:$K$35,9,FALSE))</f>
        <v/>
      </c>
      <c r="AN29" s="441" t="str">
        <f>IF(AN28="","",VLOOKUP(AN28,'シフト記号表（勤務時間帯）'!$C$6:$K$35,9,FALSE))</f>
        <v/>
      </c>
      <c r="AO29" s="447" t="str">
        <f>IF(AO28="","",VLOOKUP(AO28,'シフト記号表（勤務時間帯）'!$C$6:$K$35,9,FALSE))</f>
        <v/>
      </c>
      <c r="AP29" s="447" t="str">
        <f>IF(AP28="","",VLOOKUP(AP28,'シフト記号表（勤務時間帯）'!$C$6:$K$35,9,FALSE))</f>
        <v/>
      </c>
      <c r="AQ29" s="447" t="str">
        <f>IF(AQ28="","",VLOOKUP(AQ28,'シフト記号表（勤務時間帯）'!$C$6:$K$35,9,FALSE))</f>
        <v/>
      </c>
      <c r="AR29" s="447" t="str">
        <f>IF(AR28="","",VLOOKUP(AR28,'シフト記号表（勤務時間帯）'!$C$6:$K$35,9,FALSE))</f>
        <v/>
      </c>
      <c r="AS29" s="447" t="str">
        <f>IF(AS28="","",VLOOKUP(AS28,'シフト記号表（勤務時間帯）'!$C$6:$K$35,9,FALSE))</f>
        <v/>
      </c>
      <c r="AT29" s="454" t="str">
        <f>IF(AT28="","",VLOOKUP(AT28,'シフト記号表（勤務時間帯）'!$C$6:$K$35,9,FALSE))</f>
        <v/>
      </c>
      <c r="AU29" s="441" t="str">
        <f>IF(AU28="","",VLOOKUP(AU28,'シフト記号表（勤務時間帯）'!$C$6:$K$35,9,FALSE))</f>
        <v/>
      </c>
      <c r="AV29" s="447" t="str">
        <f>IF(AV28="","",VLOOKUP(AV28,'シフト記号表（勤務時間帯）'!$C$6:$K$35,9,FALSE))</f>
        <v/>
      </c>
      <c r="AW29" s="447" t="str">
        <f>IF(AW28="","",VLOOKUP(AW28,'シフト記号表（勤務時間帯）'!$C$6:$K$35,9,FALSE))</f>
        <v/>
      </c>
      <c r="AX29" s="479">
        <f>IF($BB$3="４週",SUM(S29:AT29),IF($BB$3="暦月",SUM(S29:AW29),""))</f>
        <v>0</v>
      </c>
      <c r="AY29" s="490"/>
      <c r="AZ29" s="501">
        <f>IF($BB$3="４週",AX29/4,IF($BB$3="暦月",'地密通所（100名）'!AX29/('地密通所（100名）'!$BB$8/7),""))</f>
        <v>0</v>
      </c>
      <c r="BA29" s="509"/>
      <c r="BB29" s="301"/>
      <c r="BC29" s="316"/>
      <c r="BD29" s="316"/>
      <c r="BE29" s="316"/>
      <c r="BF29" s="330"/>
    </row>
    <row r="30" spans="2:58" ht="20.25" customHeight="1">
      <c r="B30" s="362"/>
      <c r="C30" s="36"/>
      <c r="D30" s="56"/>
      <c r="E30" s="66"/>
      <c r="F30" s="69">
        <f>C28</f>
        <v>0</v>
      </c>
      <c r="G30" s="83"/>
      <c r="H30" s="94"/>
      <c r="I30" s="103"/>
      <c r="J30" s="103"/>
      <c r="K30" s="108"/>
      <c r="L30" s="120"/>
      <c r="M30" s="130"/>
      <c r="N30" s="130"/>
      <c r="O30" s="142"/>
      <c r="P30" s="414" t="s">
        <v>73</v>
      </c>
      <c r="Q30" s="423"/>
      <c r="R30" s="431"/>
      <c r="S30" s="442" t="str">
        <f>IF(S28="","",VLOOKUP(S28,'シフト記号表（勤務時間帯）'!$C$6:$U$35,19,FALSE))</f>
        <v/>
      </c>
      <c r="T30" s="448" t="str">
        <f>IF(T28="","",VLOOKUP(T28,'シフト記号表（勤務時間帯）'!$C$6:$U$35,19,FALSE))</f>
        <v/>
      </c>
      <c r="U30" s="448" t="str">
        <f>IF(U28="","",VLOOKUP(U28,'シフト記号表（勤務時間帯）'!$C$6:$U$35,19,FALSE))</f>
        <v/>
      </c>
      <c r="V30" s="448" t="str">
        <f>IF(V28="","",VLOOKUP(V28,'シフト記号表（勤務時間帯）'!$C$6:$U$35,19,FALSE))</f>
        <v/>
      </c>
      <c r="W30" s="448" t="str">
        <f>IF(W28="","",VLOOKUP(W28,'シフト記号表（勤務時間帯）'!$C$6:$U$35,19,FALSE))</f>
        <v/>
      </c>
      <c r="X30" s="448" t="str">
        <f>IF(X28="","",VLOOKUP(X28,'シフト記号表（勤務時間帯）'!$C$6:$U$35,19,FALSE))</f>
        <v/>
      </c>
      <c r="Y30" s="455" t="str">
        <f>IF(Y28="","",VLOOKUP(Y28,'シフト記号表（勤務時間帯）'!$C$6:$U$35,19,FALSE))</f>
        <v/>
      </c>
      <c r="Z30" s="442" t="str">
        <f>IF(Z28="","",VLOOKUP(Z28,'シフト記号表（勤務時間帯）'!$C$6:$U$35,19,FALSE))</f>
        <v/>
      </c>
      <c r="AA30" s="448" t="str">
        <f>IF(AA28="","",VLOOKUP(AA28,'シフト記号表（勤務時間帯）'!$C$6:$U$35,19,FALSE))</f>
        <v/>
      </c>
      <c r="AB30" s="448" t="str">
        <f>IF(AB28="","",VLOOKUP(AB28,'シフト記号表（勤務時間帯）'!$C$6:$U$35,19,FALSE))</f>
        <v/>
      </c>
      <c r="AC30" s="448" t="str">
        <f>IF(AC28="","",VLOOKUP(AC28,'シフト記号表（勤務時間帯）'!$C$6:$U$35,19,FALSE))</f>
        <v/>
      </c>
      <c r="AD30" s="448" t="str">
        <f>IF(AD28="","",VLOOKUP(AD28,'シフト記号表（勤務時間帯）'!$C$6:$U$35,19,FALSE))</f>
        <v/>
      </c>
      <c r="AE30" s="448" t="str">
        <f>IF(AE28="","",VLOOKUP(AE28,'シフト記号表（勤務時間帯）'!$C$6:$U$35,19,FALSE))</f>
        <v/>
      </c>
      <c r="AF30" s="455" t="str">
        <f>IF(AF28="","",VLOOKUP(AF28,'シフト記号表（勤務時間帯）'!$C$6:$U$35,19,FALSE))</f>
        <v/>
      </c>
      <c r="AG30" s="442" t="str">
        <f>IF(AG28="","",VLOOKUP(AG28,'シフト記号表（勤務時間帯）'!$C$6:$U$35,19,FALSE))</f>
        <v/>
      </c>
      <c r="AH30" s="448" t="str">
        <f>IF(AH28="","",VLOOKUP(AH28,'シフト記号表（勤務時間帯）'!$C$6:$U$35,19,FALSE))</f>
        <v/>
      </c>
      <c r="AI30" s="448" t="str">
        <f>IF(AI28="","",VLOOKUP(AI28,'シフト記号表（勤務時間帯）'!$C$6:$U$35,19,FALSE))</f>
        <v/>
      </c>
      <c r="AJ30" s="448" t="str">
        <f>IF(AJ28="","",VLOOKUP(AJ28,'シフト記号表（勤務時間帯）'!$C$6:$U$35,19,FALSE))</f>
        <v/>
      </c>
      <c r="AK30" s="448" t="str">
        <f>IF(AK28="","",VLOOKUP(AK28,'シフト記号表（勤務時間帯）'!$C$6:$U$35,19,FALSE))</f>
        <v/>
      </c>
      <c r="AL30" s="448" t="str">
        <f>IF(AL28="","",VLOOKUP(AL28,'シフト記号表（勤務時間帯）'!$C$6:$U$35,19,FALSE))</f>
        <v/>
      </c>
      <c r="AM30" s="455" t="str">
        <f>IF(AM28="","",VLOOKUP(AM28,'シフト記号表（勤務時間帯）'!$C$6:$U$35,19,FALSE))</f>
        <v/>
      </c>
      <c r="AN30" s="442" t="str">
        <f>IF(AN28="","",VLOOKUP(AN28,'シフト記号表（勤務時間帯）'!$C$6:$U$35,19,FALSE))</f>
        <v/>
      </c>
      <c r="AO30" s="448" t="str">
        <f>IF(AO28="","",VLOOKUP(AO28,'シフト記号表（勤務時間帯）'!$C$6:$U$35,19,FALSE))</f>
        <v/>
      </c>
      <c r="AP30" s="448" t="str">
        <f>IF(AP28="","",VLOOKUP(AP28,'シフト記号表（勤務時間帯）'!$C$6:$U$35,19,FALSE))</f>
        <v/>
      </c>
      <c r="AQ30" s="448" t="str">
        <f>IF(AQ28="","",VLOOKUP(AQ28,'シフト記号表（勤務時間帯）'!$C$6:$U$35,19,FALSE))</f>
        <v/>
      </c>
      <c r="AR30" s="448" t="str">
        <f>IF(AR28="","",VLOOKUP(AR28,'シフト記号表（勤務時間帯）'!$C$6:$U$35,19,FALSE))</f>
        <v/>
      </c>
      <c r="AS30" s="448" t="str">
        <f>IF(AS28="","",VLOOKUP(AS28,'シフト記号表（勤務時間帯）'!$C$6:$U$35,19,FALSE))</f>
        <v/>
      </c>
      <c r="AT30" s="455" t="str">
        <f>IF(AT28="","",VLOOKUP(AT28,'シフト記号表（勤務時間帯）'!$C$6:$U$35,19,FALSE))</f>
        <v/>
      </c>
      <c r="AU30" s="442" t="str">
        <f>IF(AU28="","",VLOOKUP(AU28,'シフト記号表（勤務時間帯）'!$C$6:$U$35,19,FALSE))</f>
        <v/>
      </c>
      <c r="AV30" s="448" t="str">
        <f>IF(AV28="","",VLOOKUP(AV28,'シフト記号表（勤務時間帯）'!$C$6:$U$35,19,FALSE))</f>
        <v/>
      </c>
      <c r="AW30" s="448" t="str">
        <f>IF(AW28="","",VLOOKUP(AW28,'シフト記号表（勤務時間帯）'!$C$6:$U$35,19,FALSE))</f>
        <v/>
      </c>
      <c r="AX30" s="480">
        <f>IF($BB$3="４週",SUM(S30:AT30),IF($BB$3="暦月",SUM(S30:AW30),""))</f>
        <v>0</v>
      </c>
      <c r="AY30" s="491"/>
      <c r="AZ30" s="502">
        <f>IF($BB$3="４週",AX30/4,IF($BB$3="暦月",'地密通所（100名）'!AX30/('地密通所（100名）'!$BB$8/7),""))</f>
        <v>0</v>
      </c>
      <c r="BA30" s="510"/>
      <c r="BB30" s="302"/>
      <c r="BC30" s="317"/>
      <c r="BD30" s="317"/>
      <c r="BE30" s="317"/>
      <c r="BF30" s="331"/>
    </row>
    <row r="31" spans="2:58" ht="20.25" customHeight="1">
      <c r="B31" s="362">
        <f>B28+1</f>
        <v>4</v>
      </c>
      <c r="C31" s="34"/>
      <c r="D31" s="54"/>
      <c r="E31" s="64"/>
      <c r="F31" s="71"/>
      <c r="G31" s="71"/>
      <c r="H31" s="95"/>
      <c r="I31" s="103"/>
      <c r="J31" s="103"/>
      <c r="K31" s="108"/>
      <c r="L31" s="119"/>
      <c r="M31" s="129"/>
      <c r="N31" s="129"/>
      <c r="O31" s="141"/>
      <c r="P31" s="415" t="s">
        <v>70</v>
      </c>
      <c r="Q31" s="424"/>
      <c r="R31" s="432"/>
      <c r="S31" s="551"/>
      <c r="T31" s="553"/>
      <c r="U31" s="553"/>
      <c r="V31" s="553"/>
      <c r="W31" s="553"/>
      <c r="X31" s="553"/>
      <c r="Y31" s="554"/>
      <c r="Z31" s="551"/>
      <c r="AA31" s="553"/>
      <c r="AB31" s="553"/>
      <c r="AC31" s="553"/>
      <c r="AD31" s="553"/>
      <c r="AE31" s="553"/>
      <c r="AF31" s="554"/>
      <c r="AG31" s="551"/>
      <c r="AH31" s="553"/>
      <c r="AI31" s="553"/>
      <c r="AJ31" s="553"/>
      <c r="AK31" s="553"/>
      <c r="AL31" s="553"/>
      <c r="AM31" s="554"/>
      <c r="AN31" s="551"/>
      <c r="AO31" s="553"/>
      <c r="AP31" s="553"/>
      <c r="AQ31" s="553"/>
      <c r="AR31" s="553"/>
      <c r="AS31" s="553"/>
      <c r="AT31" s="554"/>
      <c r="AU31" s="551"/>
      <c r="AV31" s="553"/>
      <c r="AW31" s="553"/>
      <c r="AX31" s="556"/>
      <c r="AY31" s="560"/>
      <c r="AZ31" s="563"/>
      <c r="BA31" s="566"/>
      <c r="BB31" s="303"/>
      <c r="BC31" s="318"/>
      <c r="BD31" s="318"/>
      <c r="BE31" s="318"/>
      <c r="BF31" s="332"/>
    </row>
    <row r="32" spans="2:58" ht="20.25" customHeight="1">
      <c r="B32" s="362"/>
      <c r="C32" s="35"/>
      <c r="D32" s="55"/>
      <c r="E32" s="65"/>
      <c r="F32" s="69"/>
      <c r="G32" s="82"/>
      <c r="H32" s="94"/>
      <c r="I32" s="103"/>
      <c r="J32" s="103"/>
      <c r="K32" s="108"/>
      <c r="L32" s="118"/>
      <c r="M32" s="128"/>
      <c r="N32" s="128"/>
      <c r="O32" s="140"/>
      <c r="P32" s="413" t="s">
        <v>27</v>
      </c>
      <c r="Q32" s="422"/>
      <c r="R32" s="430"/>
      <c r="S32" s="441" t="str">
        <f>IF(S31="","",VLOOKUP(S31,'シフト記号表（勤務時間帯）'!$C$6:$K$35,9,FALSE))</f>
        <v/>
      </c>
      <c r="T32" s="447" t="str">
        <f>IF(T31="","",VLOOKUP(T31,'シフト記号表（勤務時間帯）'!$C$6:$K$35,9,FALSE))</f>
        <v/>
      </c>
      <c r="U32" s="447" t="str">
        <f>IF(U31="","",VLOOKUP(U31,'シフト記号表（勤務時間帯）'!$C$6:$K$35,9,FALSE))</f>
        <v/>
      </c>
      <c r="V32" s="447" t="str">
        <f>IF(V31="","",VLOOKUP(V31,'シフト記号表（勤務時間帯）'!$C$6:$K$35,9,FALSE))</f>
        <v/>
      </c>
      <c r="W32" s="447" t="str">
        <f>IF(W31="","",VLOOKUP(W31,'シフト記号表（勤務時間帯）'!$C$6:$K$35,9,FALSE))</f>
        <v/>
      </c>
      <c r="X32" s="447" t="str">
        <f>IF(X31="","",VLOOKUP(X31,'シフト記号表（勤務時間帯）'!$C$6:$K$35,9,FALSE))</f>
        <v/>
      </c>
      <c r="Y32" s="454" t="str">
        <f>IF(Y31="","",VLOOKUP(Y31,'シフト記号表（勤務時間帯）'!$C$6:$K$35,9,FALSE))</f>
        <v/>
      </c>
      <c r="Z32" s="441" t="str">
        <f>IF(Z31="","",VLOOKUP(Z31,'シフト記号表（勤務時間帯）'!$C$6:$K$35,9,FALSE))</f>
        <v/>
      </c>
      <c r="AA32" s="447" t="str">
        <f>IF(AA31="","",VLOOKUP(AA31,'シフト記号表（勤務時間帯）'!$C$6:$K$35,9,FALSE))</f>
        <v/>
      </c>
      <c r="AB32" s="447" t="str">
        <f>IF(AB31="","",VLOOKUP(AB31,'シフト記号表（勤務時間帯）'!$C$6:$K$35,9,FALSE))</f>
        <v/>
      </c>
      <c r="AC32" s="447" t="str">
        <f>IF(AC31="","",VLOOKUP(AC31,'シフト記号表（勤務時間帯）'!$C$6:$K$35,9,FALSE))</f>
        <v/>
      </c>
      <c r="AD32" s="447" t="str">
        <f>IF(AD31="","",VLOOKUP(AD31,'シフト記号表（勤務時間帯）'!$C$6:$K$35,9,FALSE))</f>
        <v/>
      </c>
      <c r="AE32" s="447" t="str">
        <f>IF(AE31="","",VLOOKUP(AE31,'シフト記号表（勤務時間帯）'!$C$6:$K$35,9,FALSE))</f>
        <v/>
      </c>
      <c r="AF32" s="454" t="str">
        <f>IF(AF31="","",VLOOKUP(AF31,'シフト記号表（勤務時間帯）'!$C$6:$K$35,9,FALSE))</f>
        <v/>
      </c>
      <c r="AG32" s="441" t="str">
        <f>IF(AG31="","",VLOOKUP(AG31,'シフト記号表（勤務時間帯）'!$C$6:$K$35,9,FALSE))</f>
        <v/>
      </c>
      <c r="AH32" s="447" t="str">
        <f>IF(AH31="","",VLOOKUP(AH31,'シフト記号表（勤務時間帯）'!$C$6:$K$35,9,FALSE))</f>
        <v/>
      </c>
      <c r="AI32" s="447" t="str">
        <f>IF(AI31="","",VLOOKUP(AI31,'シフト記号表（勤務時間帯）'!$C$6:$K$35,9,FALSE))</f>
        <v/>
      </c>
      <c r="AJ32" s="447" t="str">
        <f>IF(AJ31="","",VLOOKUP(AJ31,'シフト記号表（勤務時間帯）'!$C$6:$K$35,9,FALSE))</f>
        <v/>
      </c>
      <c r="AK32" s="447" t="str">
        <f>IF(AK31="","",VLOOKUP(AK31,'シフト記号表（勤務時間帯）'!$C$6:$K$35,9,FALSE))</f>
        <v/>
      </c>
      <c r="AL32" s="447" t="str">
        <f>IF(AL31="","",VLOOKUP(AL31,'シフト記号表（勤務時間帯）'!$C$6:$K$35,9,FALSE))</f>
        <v/>
      </c>
      <c r="AM32" s="454" t="str">
        <f>IF(AM31="","",VLOOKUP(AM31,'シフト記号表（勤務時間帯）'!$C$6:$K$35,9,FALSE))</f>
        <v/>
      </c>
      <c r="AN32" s="441" t="str">
        <f>IF(AN31="","",VLOOKUP(AN31,'シフト記号表（勤務時間帯）'!$C$6:$K$35,9,FALSE))</f>
        <v/>
      </c>
      <c r="AO32" s="447" t="str">
        <f>IF(AO31="","",VLOOKUP(AO31,'シフト記号表（勤務時間帯）'!$C$6:$K$35,9,FALSE))</f>
        <v/>
      </c>
      <c r="AP32" s="447" t="str">
        <f>IF(AP31="","",VLOOKUP(AP31,'シフト記号表（勤務時間帯）'!$C$6:$K$35,9,FALSE))</f>
        <v/>
      </c>
      <c r="AQ32" s="447" t="str">
        <f>IF(AQ31="","",VLOOKUP(AQ31,'シフト記号表（勤務時間帯）'!$C$6:$K$35,9,FALSE))</f>
        <v/>
      </c>
      <c r="AR32" s="447" t="str">
        <f>IF(AR31="","",VLOOKUP(AR31,'シフト記号表（勤務時間帯）'!$C$6:$K$35,9,FALSE))</f>
        <v/>
      </c>
      <c r="AS32" s="447" t="str">
        <f>IF(AS31="","",VLOOKUP(AS31,'シフト記号表（勤務時間帯）'!$C$6:$K$35,9,FALSE))</f>
        <v/>
      </c>
      <c r="AT32" s="454" t="str">
        <f>IF(AT31="","",VLOOKUP(AT31,'シフト記号表（勤務時間帯）'!$C$6:$K$35,9,FALSE))</f>
        <v/>
      </c>
      <c r="AU32" s="441" t="str">
        <f>IF(AU31="","",VLOOKUP(AU31,'シフト記号表（勤務時間帯）'!$C$6:$K$35,9,FALSE))</f>
        <v/>
      </c>
      <c r="AV32" s="447" t="str">
        <f>IF(AV31="","",VLOOKUP(AV31,'シフト記号表（勤務時間帯）'!$C$6:$K$35,9,FALSE))</f>
        <v/>
      </c>
      <c r="AW32" s="447" t="str">
        <f>IF(AW31="","",VLOOKUP(AW31,'シフト記号表（勤務時間帯）'!$C$6:$K$35,9,FALSE))</f>
        <v/>
      </c>
      <c r="AX32" s="479">
        <f>IF($BB$3="４週",SUM(S32:AT32),IF($BB$3="暦月",SUM(S32:AW32),""))</f>
        <v>0</v>
      </c>
      <c r="AY32" s="490"/>
      <c r="AZ32" s="501">
        <f>IF($BB$3="４週",AX32/4,IF($BB$3="暦月",'地密通所（100名）'!AX32/('地密通所（100名）'!$BB$8/7),""))</f>
        <v>0</v>
      </c>
      <c r="BA32" s="509"/>
      <c r="BB32" s="301"/>
      <c r="BC32" s="316"/>
      <c r="BD32" s="316"/>
      <c r="BE32" s="316"/>
      <c r="BF32" s="330"/>
    </row>
    <row r="33" spans="2:58" ht="20.25" customHeight="1">
      <c r="B33" s="362"/>
      <c r="C33" s="36"/>
      <c r="D33" s="56"/>
      <c r="E33" s="66"/>
      <c r="F33" s="69">
        <f>C31</f>
        <v>0</v>
      </c>
      <c r="G33" s="83"/>
      <c r="H33" s="94"/>
      <c r="I33" s="103"/>
      <c r="J33" s="103"/>
      <c r="K33" s="108"/>
      <c r="L33" s="120"/>
      <c r="M33" s="130"/>
      <c r="N33" s="130"/>
      <c r="O33" s="142"/>
      <c r="P33" s="414" t="s">
        <v>73</v>
      </c>
      <c r="Q33" s="423"/>
      <c r="R33" s="431"/>
      <c r="S33" s="442" t="str">
        <f>IF(S31="","",VLOOKUP(S31,'シフト記号表（勤務時間帯）'!$C$6:$U$35,19,FALSE))</f>
        <v/>
      </c>
      <c r="T33" s="448" t="str">
        <f>IF(T31="","",VLOOKUP(T31,'シフト記号表（勤務時間帯）'!$C$6:$U$35,19,FALSE))</f>
        <v/>
      </c>
      <c r="U33" s="448" t="str">
        <f>IF(U31="","",VLOOKUP(U31,'シフト記号表（勤務時間帯）'!$C$6:$U$35,19,FALSE))</f>
        <v/>
      </c>
      <c r="V33" s="448" t="str">
        <f>IF(V31="","",VLOOKUP(V31,'シフト記号表（勤務時間帯）'!$C$6:$U$35,19,FALSE))</f>
        <v/>
      </c>
      <c r="W33" s="448" t="str">
        <f>IF(W31="","",VLOOKUP(W31,'シフト記号表（勤務時間帯）'!$C$6:$U$35,19,FALSE))</f>
        <v/>
      </c>
      <c r="X33" s="448" t="str">
        <f>IF(X31="","",VLOOKUP(X31,'シフト記号表（勤務時間帯）'!$C$6:$U$35,19,FALSE))</f>
        <v/>
      </c>
      <c r="Y33" s="455" t="str">
        <f>IF(Y31="","",VLOOKUP(Y31,'シフト記号表（勤務時間帯）'!$C$6:$U$35,19,FALSE))</f>
        <v/>
      </c>
      <c r="Z33" s="442" t="str">
        <f>IF(Z31="","",VLOOKUP(Z31,'シフト記号表（勤務時間帯）'!$C$6:$U$35,19,FALSE))</f>
        <v/>
      </c>
      <c r="AA33" s="448" t="str">
        <f>IF(AA31="","",VLOOKUP(AA31,'シフト記号表（勤務時間帯）'!$C$6:$U$35,19,FALSE))</f>
        <v/>
      </c>
      <c r="AB33" s="448" t="str">
        <f>IF(AB31="","",VLOOKUP(AB31,'シフト記号表（勤務時間帯）'!$C$6:$U$35,19,FALSE))</f>
        <v/>
      </c>
      <c r="AC33" s="448" t="str">
        <f>IF(AC31="","",VLOOKUP(AC31,'シフト記号表（勤務時間帯）'!$C$6:$U$35,19,FALSE))</f>
        <v/>
      </c>
      <c r="AD33" s="448" t="str">
        <f>IF(AD31="","",VLOOKUP(AD31,'シフト記号表（勤務時間帯）'!$C$6:$U$35,19,FALSE))</f>
        <v/>
      </c>
      <c r="AE33" s="448" t="str">
        <f>IF(AE31="","",VLOOKUP(AE31,'シフト記号表（勤務時間帯）'!$C$6:$U$35,19,FALSE))</f>
        <v/>
      </c>
      <c r="AF33" s="455" t="str">
        <f>IF(AF31="","",VLOOKUP(AF31,'シフト記号表（勤務時間帯）'!$C$6:$U$35,19,FALSE))</f>
        <v/>
      </c>
      <c r="AG33" s="442" t="str">
        <f>IF(AG31="","",VLOOKUP(AG31,'シフト記号表（勤務時間帯）'!$C$6:$U$35,19,FALSE))</f>
        <v/>
      </c>
      <c r="AH33" s="448" t="str">
        <f>IF(AH31="","",VLOOKUP(AH31,'シフト記号表（勤務時間帯）'!$C$6:$U$35,19,FALSE))</f>
        <v/>
      </c>
      <c r="AI33" s="448" t="str">
        <f>IF(AI31="","",VLOOKUP(AI31,'シフト記号表（勤務時間帯）'!$C$6:$U$35,19,FALSE))</f>
        <v/>
      </c>
      <c r="AJ33" s="448" t="str">
        <f>IF(AJ31="","",VLOOKUP(AJ31,'シフト記号表（勤務時間帯）'!$C$6:$U$35,19,FALSE))</f>
        <v/>
      </c>
      <c r="AK33" s="448" t="str">
        <f>IF(AK31="","",VLOOKUP(AK31,'シフト記号表（勤務時間帯）'!$C$6:$U$35,19,FALSE))</f>
        <v/>
      </c>
      <c r="AL33" s="448" t="str">
        <f>IF(AL31="","",VLOOKUP(AL31,'シフト記号表（勤務時間帯）'!$C$6:$U$35,19,FALSE))</f>
        <v/>
      </c>
      <c r="AM33" s="455" t="str">
        <f>IF(AM31="","",VLOOKUP(AM31,'シフト記号表（勤務時間帯）'!$C$6:$U$35,19,FALSE))</f>
        <v/>
      </c>
      <c r="AN33" s="442" t="str">
        <f>IF(AN31="","",VLOOKUP(AN31,'シフト記号表（勤務時間帯）'!$C$6:$U$35,19,FALSE))</f>
        <v/>
      </c>
      <c r="AO33" s="448" t="str">
        <f>IF(AO31="","",VLOOKUP(AO31,'シフト記号表（勤務時間帯）'!$C$6:$U$35,19,FALSE))</f>
        <v/>
      </c>
      <c r="AP33" s="448" t="str">
        <f>IF(AP31="","",VLOOKUP(AP31,'シフト記号表（勤務時間帯）'!$C$6:$U$35,19,FALSE))</f>
        <v/>
      </c>
      <c r="AQ33" s="448" t="str">
        <f>IF(AQ31="","",VLOOKUP(AQ31,'シフト記号表（勤務時間帯）'!$C$6:$U$35,19,FALSE))</f>
        <v/>
      </c>
      <c r="AR33" s="448" t="str">
        <f>IF(AR31="","",VLOOKUP(AR31,'シフト記号表（勤務時間帯）'!$C$6:$U$35,19,FALSE))</f>
        <v/>
      </c>
      <c r="AS33" s="448" t="str">
        <f>IF(AS31="","",VLOOKUP(AS31,'シフト記号表（勤務時間帯）'!$C$6:$U$35,19,FALSE))</f>
        <v/>
      </c>
      <c r="AT33" s="455" t="str">
        <f>IF(AT31="","",VLOOKUP(AT31,'シフト記号表（勤務時間帯）'!$C$6:$U$35,19,FALSE))</f>
        <v/>
      </c>
      <c r="AU33" s="442" t="str">
        <f>IF(AU31="","",VLOOKUP(AU31,'シフト記号表（勤務時間帯）'!$C$6:$U$35,19,FALSE))</f>
        <v/>
      </c>
      <c r="AV33" s="448" t="str">
        <f>IF(AV31="","",VLOOKUP(AV31,'シフト記号表（勤務時間帯）'!$C$6:$U$35,19,FALSE))</f>
        <v/>
      </c>
      <c r="AW33" s="448" t="str">
        <f>IF(AW31="","",VLOOKUP(AW31,'シフト記号表（勤務時間帯）'!$C$6:$U$35,19,FALSE))</f>
        <v/>
      </c>
      <c r="AX33" s="480">
        <f>IF($BB$3="４週",SUM(S33:AT33),IF($BB$3="暦月",SUM(S33:AW33),""))</f>
        <v>0</v>
      </c>
      <c r="AY33" s="491"/>
      <c r="AZ33" s="502">
        <f>IF($BB$3="４週",AX33/4,IF($BB$3="暦月",'地密通所（100名）'!AX33/('地密通所（100名）'!$BB$8/7),""))</f>
        <v>0</v>
      </c>
      <c r="BA33" s="510"/>
      <c r="BB33" s="302"/>
      <c r="BC33" s="317"/>
      <c r="BD33" s="317"/>
      <c r="BE33" s="317"/>
      <c r="BF33" s="331"/>
    </row>
    <row r="34" spans="2:58" ht="20.25" customHeight="1">
      <c r="B34" s="362">
        <f>B31+1</f>
        <v>5</v>
      </c>
      <c r="C34" s="34"/>
      <c r="D34" s="54"/>
      <c r="E34" s="64"/>
      <c r="F34" s="71"/>
      <c r="G34" s="71"/>
      <c r="H34" s="95"/>
      <c r="I34" s="103"/>
      <c r="J34" s="103"/>
      <c r="K34" s="108"/>
      <c r="L34" s="119"/>
      <c r="M34" s="129"/>
      <c r="N34" s="129"/>
      <c r="O34" s="141"/>
      <c r="P34" s="415" t="s">
        <v>70</v>
      </c>
      <c r="Q34" s="424"/>
      <c r="R34" s="432"/>
      <c r="S34" s="551"/>
      <c r="T34" s="553"/>
      <c r="U34" s="553"/>
      <c r="V34" s="553"/>
      <c r="W34" s="553"/>
      <c r="X34" s="553"/>
      <c r="Y34" s="554"/>
      <c r="Z34" s="551"/>
      <c r="AA34" s="553"/>
      <c r="AB34" s="553"/>
      <c r="AC34" s="553"/>
      <c r="AD34" s="553"/>
      <c r="AE34" s="553"/>
      <c r="AF34" s="554"/>
      <c r="AG34" s="551"/>
      <c r="AH34" s="553"/>
      <c r="AI34" s="553"/>
      <c r="AJ34" s="553"/>
      <c r="AK34" s="553"/>
      <c r="AL34" s="553"/>
      <c r="AM34" s="554"/>
      <c r="AN34" s="551"/>
      <c r="AO34" s="553"/>
      <c r="AP34" s="553"/>
      <c r="AQ34" s="553"/>
      <c r="AR34" s="553"/>
      <c r="AS34" s="553"/>
      <c r="AT34" s="554"/>
      <c r="AU34" s="551"/>
      <c r="AV34" s="553"/>
      <c r="AW34" s="553"/>
      <c r="AX34" s="556"/>
      <c r="AY34" s="560"/>
      <c r="AZ34" s="563"/>
      <c r="BA34" s="566"/>
      <c r="BB34" s="303"/>
      <c r="BC34" s="318"/>
      <c r="BD34" s="318"/>
      <c r="BE34" s="318"/>
      <c r="BF34" s="332"/>
    </row>
    <row r="35" spans="2:58" ht="20.25" customHeight="1">
      <c r="B35" s="362"/>
      <c r="C35" s="35"/>
      <c r="D35" s="55"/>
      <c r="E35" s="65"/>
      <c r="F35" s="69"/>
      <c r="G35" s="82"/>
      <c r="H35" s="94"/>
      <c r="I35" s="103"/>
      <c r="J35" s="103"/>
      <c r="K35" s="108"/>
      <c r="L35" s="118"/>
      <c r="M35" s="128"/>
      <c r="N35" s="128"/>
      <c r="O35" s="140"/>
      <c r="P35" s="413" t="s">
        <v>27</v>
      </c>
      <c r="Q35" s="422"/>
      <c r="R35" s="430"/>
      <c r="S35" s="441" t="str">
        <f>IF(S34="","",VLOOKUP(S34,'シフト記号表（勤務時間帯）'!$C$6:$K$35,9,FALSE))</f>
        <v/>
      </c>
      <c r="T35" s="447" t="str">
        <f>IF(T34="","",VLOOKUP(T34,'シフト記号表（勤務時間帯）'!$C$6:$K$35,9,FALSE))</f>
        <v/>
      </c>
      <c r="U35" s="447" t="str">
        <f>IF(U34="","",VLOOKUP(U34,'シフト記号表（勤務時間帯）'!$C$6:$K$35,9,FALSE))</f>
        <v/>
      </c>
      <c r="V35" s="447" t="str">
        <f>IF(V34="","",VLOOKUP(V34,'シフト記号表（勤務時間帯）'!$C$6:$K$35,9,FALSE))</f>
        <v/>
      </c>
      <c r="W35" s="447" t="str">
        <f>IF(W34="","",VLOOKUP(W34,'シフト記号表（勤務時間帯）'!$C$6:$K$35,9,FALSE))</f>
        <v/>
      </c>
      <c r="X35" s="447" t="str">
        <f>IF(X34="","",VLOOKUP(X34,'シフト記号表（勤務時間帯）'!$C$6:$K$35,9,FALSE))</f>
        <v/>
      </c>
      <c r="Y35" s="454" t="str">
        <f>IF(Y34="","",VLOOKUP(Y34,'シフト記号表（勤務時間帯）'!$C$6:$K$35,9,FALSE))</f>
        <v/>
      </c>
      <c r="Z35" s="441" t="str">
        <f>IF(Z34="","",VLOOKUP(Z34,'シフト記号表（勤務時間帯）'!$C$6:$K$35,9,FALSE))</f>
        <v/>
      </c>
      <c r="AA35" s="447" t="str">
        <f>IF(AA34="","",VLOOKUP(AA34,'シフト記号表（勤務時間帯）'!$C$6:$K$35,9,FALSE))</f>
        <v/>
      </c>
      <c r="AB35" s="447" t="str">
        <f>IF(AB34="","",VLOOKUP(AB34,'シフト記号表（勤務時間帯）'!$C$6:$K$35,9,FALSE))</f>
        <v/>
      </c>
      <c r="AC35" s="447" t="str">
        <f>IF(AC34="","",VLOOKUP(AC34,'シフト記号表（勤務時間帯）'!$C$6:$K$35,9,FALSE))</f>
        <v/>
      </c>
      <c r="AD35" s="447" t="str">
        <f>IF(AD34="","",VLOOKUP(AD34,'シフト記号表（勤務時間帯）'!$C$6:$K$35,9,FALSE))</f>
        <v/>
      </c>
      <c r="AE35" s="447" t="str">
        <f>IF(AE34="","",VLOOKUP(AE34,'シフト記号表（勤務時間帯）'!$C$6:$K$35,9,FALSE))</f>
        <v/>
      </c>
      <c r="AF35" s="454" t="str">
        <f>IF(AF34="","",VLOOKUP(AF34,'シフト記号表（勤務時間帯）'!$C$6:$K$35,9,FALSE))</f>
        <v/>
      </c>
      <c r="AG35" s="441" t="str">
        <f>IF(AG34="","",VLOOKUP(AG34,'シフト記号表（勤務時間帯）'!$C$6:$K$35,9,FALSE))</f>
        <v/>
      </c>
      <c r="AH35" s="447" t="str">
        <f>IF(AH34="","",VLOOKUP(AH34,'シフト記号表（勤務時間帯）'!$C$6:$K$35,9,FALSE))</f>
        <v/>
      </c>
      <c r="AI35" s="447" t="str">
        <f>IF(AI34="","",VLOOKUP(AI34,'シフト記号表（勤務時間帯）'!$C$6:$K$35,9,FALSE))</f>
        <v/>
      </c>
      <c r="AJ35" s="447" t="str">
        <f>IF(AJ34="","",VLOOKUP(AJ34,'シフト記号表（勤務時間帯）'!$C$6:$K$35,9,FALSE))</f>
        <v/>
      </c>
      <c r="AK35" s="447" t="str">
        <f>IF(AK34="","",VLOOKUP(AK34,'シフト記号表（勤務時間帯）'!$C$6:$K$35,9,FALSE))</f>
        <v/>
      </c>
      <c r="AL35" s="447" t="str">
        <f>IF(AL34="","",VLOOKUP(AL34,'シフト記号表（勤務時間帯）'!$C$6:$K$35,9,FALSE))</f>
        <v/>
      </c>
      <c r="AM35" s="454" t="str">
        <f>IF(AM34="","",VLOOKUP(AM34,'シフト記号表（勤務時間帯）'!$C$6:$K$35,9,FALSE))</f>
        <v/>
      </c>
      <c r="AN35" s="441" t="str">
        <f>IF(AN34="","",VLOOKUP(AN34,'シフト記号表（勤務時間帯）'!$C$6:$K$35,9,FALSE))</f>
        <v/>
      </c>
      <c r="AO35" s="447" t="str">
        <f>IF(AO34="","",VLOOKUP(AO34,'シフト記号表（勤務時間帯）'!$C$6:$K$35,9,FALSE))</f>
        <v/>
      </c>
      <c r="AP35" s="447" t="str">
        <f>IF(AP34="","",VLOOKUP(AP34,'シフト記号表（勤務時間帯）'!$C$6:$K$35,9,FALSE))</f>
        <v/>
      </c>
      <c r="AQ35" s="447" t="str">
        <f>IF(AQ34="","",VLOOKUP(AQ34,'シフト記号表（勤務時間帯）'!$C$6:$K$35,9,FALSE))</f>
        <v/>
      </c>
      <c r="AR35" s="447" t="str">
        <f>IF(AR34="","",VLOOKUP(AR34,'シフト記号表（勤務時間帯）'!$C$6:$K$35,9,FALSE))</f>
        <v/>
      </c>
      <c r="AS35" s="447" t="str">
        <f>IF(AS34="","",VLOOKUP(AS34,'シフト記号表（勤務時間帯）'!$C$6:$K$35,9,FALSE))</f>
        <v/>
      </c>
      <c r="AT35" s="454" t="str">
        <f>IF(AT34="","",VLOOKUP(AT34,'シフト記号表（勤務時間帯）'!$C$6:$K$35,9,FALSE))</f>
        <v/>
      </c>
      <c r="AU35" s="441" t="str">
        <f>IF(AU34="","",VLOOKUP(AU34,'シフト記号表（勤務時間帯）'!$C$6:$K$35,9,FALSE))</f>
        <v/>
      </c>
      <c r="AV35" s="447" t="str">
        <f>IF(AV34="","",VLOOKUP(AV34,'シフト記号表（勤務時間帯）'!$C$6:$K$35,9,FALSE))</f>
        <v/>
      </c>
      <c r="AW35" s="447" t="str">
        <f>IF(AW34="","",VLOOKUP(AW34,'シフト記号表（勤務時間帯）'!$C$6:$K$35,9,FALSE))</f>
        <v/>
      </c>
      <c r="AX35" s="479">
        <f>IF($BB$3="４週",SUM(S35:AT35),IF($BB$3="暦月",SUM(S35:AW35),""))</f>
        <v>0</v>
      </c>
      <c r="AY35" s="490"/>
      <c r="AZ35" s="501">
        <f>IF($BB$3="４週",AX35/4,IF($BB$3="暦月",'地密通所（100名）'!AX35/('地密通所（100名）'!$BB$8/7),""))</f>
        <v>0</v>
      </c>
      <c r="BA35" s="509"/>
      <c r="BB35" s="301"/>
      <c r="BC35" s="316"/>
      <c r="BD35" s="316"/>
      <c r="BE35" s="316"/>
      <c r="BF35" s="330"/>
    </row>
    <row r="36" spans="2:58" ht="20.25" customHeight="1">
      <c r="B36" s="362"/>
      <c r="C36" s="36"/>
      <c r="D36" s="56"/>
      <c r="E36" s="66"/>
      <c r="F36" s="69">
        <f>C34</f>
        <v>0</v>
      </c>
      <c r="G36" s="83"/>
      <c r="H36" s="94"/>
      <c r="I36" s="103"/>
      <c r="J36" s="103"/>
      <c r="K36" s="108"/>
      <c r="L36" s="120"/>
      <c r="M36" s="130"/>
      <c r="N36" s="130"/>
      <c r="O36" s="142"/>
      <c r="P36" s="414" t="s">
        <v>73</v>
      </c>
      <c r="Q36" s="423"/>
      <c r="R36" s="431"/>
      <c r="S36" s="442" t="str">
        <f>IF(S34="","",VLOOKUP(S34,'シフト記号表（勤務時間帯）'!$C$6:$U$35,19,FALSE))</f>
        <v/>
      </c>
      <c r="T36" s="448" t="str">
        <f>IF(T34="","",VLOOKUP(T34,'シフト記号表（勤務時間帯）'!$C$6:$U$35,19,FALSE))</f>
        <v/>
      </c>
      <c r="U36" s="448" t="str">
        <f>IF(U34="","",VLOOKUP(U34,'シフト記号表（勤務時間帯）'!$C$6:$U$35,19,FALSE))</f>
        <v/>
      </c>
      <c r="V36" s="448" t="str">
        <f>IF(V34="","",VLOOKUP(V34,'シフト記号表（勤務時間帯）'!$C$6:$U$35,19,FALSE))</f>
        <v/>
      </c>
      <c r="W36" s="448" t="str">
        <f>IF(W34="","",VLOOKUP(W34,'シフト記号表（勤務時間帯）'!$C$6:$U$35,19,FALSE))</f>
        <v/>
      </c>
      <c r="X36" s="448" t="str">
        <f>IF(X34="","",VLOOKUP(X34,'シフト記号表（勤務時間帯）'!$C$6:$U$35,19,FALSE))</f>
        <v/>
      </c>
      <c r="Y36" s="455" t="str">
        <f>IF(Y34="","",VLOOKUP(Y34,'シフト記号表（勤務時間帯）'!$C$6:$U$35,19,FALSE))</f>
        <v/>
      </c>
      <c r="Z36" s="442" t="str">
        <f>IF(Z34="","",VLOOKUP(Z34,'シフト記号表（勤務時間帯）'!$C$6:$U$35,19,FALSE))</f>
        <v/>
      </c>
      <c r="AA36" s="448" t="str">
        <f>IF(AA34="","",VLOOKUP(AA34,'シフト記号表（勤務時間帯）'!$C$6:$U$35,19,FALSE))</f>
        <v/>
      </c>
      <c r="AB36" s="448" t="str">
        <f>IF(AB34="","",VLOOKUP(AB34,'シフト記号表（勤務時間帯）'!$C$6:$U$35,19,FALSE))</f>
        <v/>
      </c>
      <c r="AC36" s="448" t="str">
        <f>IF(AC34="","",VLOOKUP(AC34,'シフト記号表（勤務時間帯）'!$C$6:$U$35,19,FALSE))</f>
        <v/>
      </c>
      <c r="AD36" s="448" t="str">
        <f>IF(AD34="","",VLOOKUP(AD34,'シフト記号表（勤務時間帯）'!$C$6:$U$35,19,FALSE))</f>
        <v/>
      </c>
      <c r="AE36" s="448" t="str">
        <f>IF(AE34="","",VLOOKUP(AE34,'シフト記号表（勤務時間帯）'!$C$6:$U$35,19,FALSE))</f>
        <v/>
      </c>
      <c r="AF36" s="455" t="str">
        <f>IF(AF34="","",VLOOKUP(AF34,'シフト記号表（勤務時間帯）'!$C$6:$U$35,19,FALSE))</f>
        <v/>
      </c>
      <c r="AG36" s="442" t="str">
        <f>IF(AG34="","",VLOOKUP(AG34,'シフト記号表（勤務時間帯）'!$C$6:$U$35,19,FALSE))</f>
        <v/>
      </c>
      <c r="AH36" s="448" t="str">
        <f>IF(AH34="","",VLOOKUP(AH34,'シフト記号表（勤務時間帯）'!$C$6:$U$35,19,FALSE))</f>
        <v/>
      </c>
      <c r="AI36" s="448" t="str">
        <f>IF(AI34="","",VLOOKUP(AI34,'シフト記号表（勤務時間帯）'!$C$6:$U$35,19,FALSE))</f>
        <v/>
      </c>
      <c r="AJ36" s="448" t="str">
        <f>IF(AJ34="","",VLOOKUP(AJ34,'シフト記号表（勤務時間帯）'!$C$6:$U$35,19,FALSE))</f>
        <v/>
      </c>
      <c r="AK36" s="448" t="str">
        <f>IF(AK34="","",VLOOKUP(AK34,'シフト記号表（勤務時間帯）'!$C$6:$U$35,19,FALSE))</f>
        <v/>
      </c>
      <c r="AL36" s="448" t="str">
        <f>IF(AL34="","",VLOOKUP(AL34,'シフト記号表（勤務時間帯）'!$C$6:$U$35,19,FALSE))</f>
        <v/>
      </c>
      <c r="AM36" s="455" t="str">
        <f>IF(AM34="","",VLOOKUP(AM34,'シフト記号表（勤務時間帯）'!$C$6:$U$35,19,FALSE))</f>
        <v/>
      </c>
      <c r="AN36" s="442" t="str">
        <f>IF(AN34="","",VLOOKUP(AN34,'シフト記号表（勤務時間帯）'!$C$6:$U$35,19,FALSE))</f>
        <v/>
      </c>
      <c r="AO36" s="448" t="str">
        <f>IF(AO34="","",VLOOKUP(AO34,'シフト記号表（勤務時間帯）'!$C$6:$U$35,19,FALSE))</f>
        <v/>
      </c>
      <c r="AP36" s="448" t="str">
        <f>IF(AP34="","",VLOOKUP(AP34,'シフト記号表（勤務時間帯）'!$C$6:$U$35,19,FALSE))</f>
        <v/>
      </c>
      <c r="AQ36" s="448" t="str">
        <f>IF(AQ34="","",VLOOKUP(AQ34,'シフト記号表（勤務時間帯）'!$C$6:$U$35,19,FALSE))</f>
        <v/>
      </c>
      <c r="AR36" s="448" t="str">
        <f>IF(AR34="","",VLOOKUP(AR34,'シフト記号表（勤務時間帯）'!$C$6:$U$35,19,FALSE))</f>
        <v/>
      </c>
      <c r="AS36" s="448" t="str">
        <f>IF(AS34="","",VLOOKUP(AS34,'シフト記号表（勤務時間帯）'!$C$6:$U$35,19,FALSE))</f>
        <v/>
      </c>
      <c r="AT36" s="455" t="str">
        <f>IF(AT34="","",VLOOKUP(AT34,'シフト記号表（勤務時間帯）'!$C$6:$U$35,19,FALSE))</f>
        <v/>
      </c>
      <c r="AU36" s="442" t="str">
        <f>IF(AU34="","",VLOOKUP(AU34,'シフト記号表（勤務時間帯）'!$C$6:$U$35,19,FALSE))</f>
        <v/>
      </c>
      <c r="AV36" s="448" t="str">
        <f>IF(AV34="","",VLOOKUP(AV34,'シフト記号表（勤務時間帯）'!$C$6:$U$35,19,FALSE))</f>
        <v/>
      </c>
      <c r="AW36" s="448" t="str">
        <f>IF(AW34="","",VLOOKUP(AW34,'シフト記号表（勤務時間帯）'!$C$6:$U$35,19,FALSE))</f>
        <v/>
      </c>
      <c r="AX36" s="480">
        <f>IF($BB$3="４週",SUM(S36:AT36),IF($BB$3="暦月",SUM(S36:AW36),""))</f>
        <v>0</v>
      </c>
      <c r="AY36" s="491"/>
      <c r="AZ36" s="502">
        <f>IF($BB$3="４週",AX36/4,IF($BB$3="暦月",'地密通所（100名）'!AX36/('地密通所（100名）'!$BB$8/7),""))</f>
        <v>0</v>
      </c>
      <c r="BA36" s="510"/>
      <c r="BB36" s="302"/>
      <c r="BC36" s="317"/>
      <c r="BD36" s="317"/>
      <c r="BE36" s="317"/>
      <c r="BF36" s="331"/>
    </row>
    <row r="37" spans="2:58" ht="20.25" customHeight="1">
      <c r="B37" s="362">
        <f>B34+1</f>
        <v>6</v>
      </c>
      <c r="C37" s="34"/>
      <c r="D37" s="54"/>
      <c r="E37" s="64"/>
      <c r="F37" s="71"/>
      <c r="G37" s="71"/>
      <c r="H37" s="95"/>
      <c r="I37" s="103"/>
      <c r="J37" s="103"/>
      <c r="K37" s="108"/>
      <c r="L37" s="119"/>
      <c r="M37" s="129"/>
      <c r="N37" s="129"/>
      <c r="O37" s="141"/>
      <c r="P37" s="415" t="s">
        <v>70</v>
      </c>
      <c r="Q37" s="424"/>
      <c r="R37" s="432"/>
      <c r="S37" s="551"/>
      <c r="T37" s="553"/>
      <c r="U37" s="553"/>
      <c r="V37" s="553"/>
      <c r="W37" s="553"/>
      <c r="X37" s="553"/>
      <c r="Y37" s="554"/>
      <c r="Z37" s="551"/>
      <c r="AA37" s="553"/>
      <c r="AB37" s="553"/>
      <c r="AC37" s="553"/>
      <c r="AD37" s="553"/>
      <c r="AE37" s="553"/>
      <c r="AF37" s="554"/>
      <c r="AG37" s="551"/>
      <c r="AH37" s="553"/>
      <c r="AI37" s="553"/>
      <c r="AJ37" s="553"/>
      <c r="AK37" s="553"/>
      <c r="AL37" s="553"/>
      <c r="AM37" s="554"/>
      <c r="AN37" s="551"/>
      <c r="AO37" s="553"/>
      <c r="AP37" s="553"/>
      <c r="AQ37" s="553"/>
      <c r="AR37" s="553"/>
      <c r="AS37" s="553"/>
      <c r="AT37" s="554"/>
      <c r="AU37" s="551"/>
      <c r="AV37" s="553"/>
      <c r="AW37" s="553"/>
      <c r="AX37" s="556"/>
      <c r="AY37" s="560"/>
      <c r="AZ37" s="563"/>
      <c r="BA37" s="566"/>
      <c r="BB37" s="303"/>
      <c r="BC37" s="318"/>
      <c r="BD37" s="318"/>
      <c r="BE37" s="318"/>
      <c r="BF37" s="332"/>
    </row>
    <row r="38" spans="2:58" ht="20.25" customHeight="1">
      <c r="B38" s="362"/>
      <c r="C38" s="35"/>
      <c r="D38" s="55"/>
      <c r="E38" s="65"/>
      <c r="F38" s="69"/>
      <c r="G38" s="82"/>
      <c r="H38" s="94"/>
      <c r="I38" s="103"/>
      <c r="J38" s="103"/>
      <c r="K38" s="108"/>
      <c r="L38" s="118"/>
      <c r="M38" s="128"/>
      <c r="N38" s="128"/>
      <c r="O38" s="140"/>
      <c r="P38" s="413" t="s">
        <v>27</v>
      </c>
      <c r="Q38" s="422"/>
      <c r="R38" s="430"/>
      <c r="S38" s="441" t="str">
        <f>IF(S37="","",VLOOKUP(S37,'シフト記号表（勤務時間帯）'!$C$6:$K$35,9,FALSE))</f>
        <v/>
      </c>
      <c r="T38" s="447" t="str">
        <f>IF(T37="","",VLOOKUP(T37,'シフト記号表（勤務時間帯）'!$C$6:$K$35,9,FALSE))</f>
        <v/>
      </c>
      <c r="U38" s="447" t="str">
        <f>IF(U37="","",VLOOKUP(U37,'シフト記号表（勤務時間帯）'!$C$6:$K$35,9,FALSE))</f>
        <v/>
      </c>
      <c r="V38" s="447" t="str">
        <f>IF(V37="","",VLOOKUP(V37,'シフト記号表（勤務時間帯）'!$C$6:$K$35,9,FALSE))</f>
        <v/>
      </c>
      <c r="W38" s="447" t="str">
        <f>IF(W37="","",VLOOKUP(W37,'シフト記号表（勤務時間帯）'!$C$6:$K$35,9,FALSE))</f>
        <v/>
      </c>
      <c r="X38" s="447" t="str">
        <f>IF(X37="","",VLOOKUP(X37,'シフト記号表（勤務時間帯）'!$C$6:$K$35,9,FALSE))</f>
        <v/>
      </c>
      <c r="Y38" s="454" t="str">
        <f>IF(Y37="","",VLOOKUP(Y37,'シフト記号表（勤務時間帯）'!$C$6:$K$35,9,FALSE))</f>
        <v/>
      </c>
      <c r="Z38" s="441" t="str">
        <f>IF(Z37="","",VLOOKUP(Z37,'シフト記号表（勤務時間帯）'!$C$6:$K$35,9,FALSE))</f>
        <v/>
      </c>
      <c r="AA38" s="447" t="str">
        <f>IF(AA37="","",VLOOKUP(AA37,'シフト記号表（勤務時間帯）'!$C$6:$K$35,9,FALSE))</f>
        <v/>
      </c>
      <c r="AB38" s="447" t="str">
        <f>IF(AB37="","",VLOOKUP(AB37,'シフト記号表（勤務時間帯）'!$C$6:$K$35,9,FALSE))</f>
        <v/>
      </c>
      <c r="AC38" s="447" t="str">
        <f>IF(AC37="","",VLOOKUP(AC37,'シフト記号表（勤務時間帯）'!$C$6:$K$35,9,FALSE))</f>
        <v/>
      </c>
      <c r="AD38" s="447" t="str">
        <f>IF(AD37="","",VLOOKUP(AD37,'シフト記号表（勤務時間帯）'!$C$6:$K$35,9,FALSE))</f>
        <v/>
      </c>
      <c r="AE38" s="447" t="str">
        <f>IF(AE37="","",VLOOKUP(AE37,'シフト記号表（勤務時間帯）'!$C$6:$K$35,9,FALSE))</f>
        <v/>
      </c>
      <c r="AF38" s="454" t="str">
        <f>IF(AF37="","",VLOOKUP(AF37,'シフト記号表（勤務時間帯）'!$C$6:$K$35,9,FALSE))</f>
        <v/>
      </c>
      <c r="AG38" s="441" t="str">
        <f>IF(AG37="","",VLOOKUP(AG37,'シフト記号表（勤務時間帯）'!$C$6:$K$35,9,FALSE))</f>
        <v/>
      </c>
      <c r="AH38" s="447" t="str">
        <f>IF(AH37="","",VLOOKUP(AH37,'シフト記号表（勤務時間帯）'!$C$6:$K$35,9,FALSE))</f>
        <v/>
      </c>
      <c r="AI38" s="447" t="str">
        <f>IF(AI37="","",VLOOKUP(AI37,'シフト記号表（勤務時間帯）'!$C$6:$K$35,9,FALSE))</f>
        <v/>
      </c>
      <c r="AJ38" s="447" t="str">
        <f>IF(AJ37="","",VLOOKUP(AJ37,'シフト記号表（勤務時間帯）'!$C$6:$K$35,9,FALSE))</f>
        <v/>
      </c>
      <c r="AK38" s="447" t="str">
        <f>IF(AK37="","",VLOOKUP(AK37,'シフト記号表（勤務時間帯）'!$C$6:$K$35,9,FALSE))</f>
        <v/>
      </c>
      <c r="AL38" s="447" t="str">
        <f>IF(AL37="","",VLOOKUP(AL37,'シフト記号表（勤務時間帯）'!$C$6:$K$35,9,FALSE))</f>
        <v/>
      </c>
      <c r="AM38" s="454" t="str">
        <f>IF(AM37="","",VLOOKUP(AM37,'シフト記号表（勤務時間帯）'!$C$6:$K$35,9,FALSE))</f>
        <v/>
      </c>
      <c r="AN38" s="441" t="str">
        <f>IF(AN37="","",VLOOKUP(AN37,'シフト記号表（勤務時間帯）'!$C$6:$K$35,9,FALSE))</f>
        <v/>
      </c>
      <c r="AO38" s="447" t="str">
        <f>IF(AO37="","",VLOOKUP(AO37,'シフト記号表（勤務時間帯）'!$C$6:$K$35,9,FALSE))</f>
        <v/>
      </c>
      <c r="AP38" s="447" t="str">
        <f>IF(AP37="","",VLOOKUP(AP37,'シフト記号表（勤務時間帯）'!$C$6:$K$35,9,FALSE))</f>
        <v/>
      </c>
      <c r="AQ38" s="447" t="str">
        <f>IF(AQ37="","",VLOOKUP(AQ37,'シフト記号表（勤務時間帯）'!$C$6:$K$35,9,FALSE))</f>
        <v/>
      </c>
      <c r="AR38" s="447" t="str">
        <f>IF(AR37="","",VLOOKUP(AR37,'シフト記号表（勤務時間帯）'!$C$6:$K$35,9,FALSE))</f>
        <v/>
      </c>
      <c r="AS38" s="447" t="str">
        <f>IF(AS37="","",VLOOKUP(AS37,'シフト記号表（勤務時間帯）'!$C$6:$K$35,9,FALSE))</f>
        <v/>
      </c>
      <c r="AT38" s="454" t="str">
        <f>IF(AT37="","",VLOOKUP(AT37,'シフト記号表（勤務時間帯）'!$C$6:$K$35,9,FALSE))</f>
        <v/>
      </c>
      <c r="AU38" s="441" t="str">
        <f>IF(AU37="","",VLOOKUP(AU37,'シフト記号表（勤務時間帯）'!$C$6:$K$35,9,FALSE))</f>
        <v/>
      </c>
      <c r="AV38" s="447" t="str">
        <f>IF(AV37="","",VLOOKUP(AV37,'シフト記号表（勤務時間帯）'!$C$6:$K$35,9,FALSE))</f>
        <v/>
      </c>
      <c r="AW38" s="447" t="str">
        <f>IF(AW37="","",VLOOKUP(AW37,'シフト記号表（勤務時間帯）'!$C$6:$K$35,9,FALSE))</f>
        <v/>
      </c>
      <c r="AX38" s="479">
        <f>IF($BB$3="４週",SUM(S38:AT38),IF($BB$3="暦月",SUM(S38:AW38),""))</f>
        <v>0</v>
      </c>
      <c r="AY38" s="490"/>
      <c r="AZ38" s="501">
        <f>IF($BB$3="４週",AX38/4,IF($BB$3="暦月",'地密通所（100名）'!AX38/('地密通所（100名）'!$BB$8/7),""))</f>
        <v>0</v>
      </c>
      <c r="BA38" s="509"/>
      <c r="BB38" s="301"/>
      <c r="BC38" s="316"/>
      <c r="BD38" s="316"/>
      <c r="BE38" s="316"/>
      <c r="BF38" s="330"/>
    </row>
    <row r="39" spans="2:58" ht="20.25" customHeight="1">
      <c r="B39" s="362"/>
      <c r="C39" s="36"/>
      <c r="D39" s="56"/>
      <c r="E39" s="66"/>
      <c r="F39" s="69">
        <f>C37</f>
        <v>0</v>
      </c>
      <c r="G39" s="83"/>
      <c r="H39" s="94"/>
      <c r="I39" s="103"/>
      <c r="J39" s="103"/>
      <c r="K39" s="108"/>
      <c r="L39" s="120"/>
      <c r="M39" s="130"/>
      <c r="N39" s="130"/>
      <c r="O39" s="142"/>
      <c r="P39" s="414" t="s">
        <v>73</v>
      </c>
      <c r="Q39" s="423"/>
      <c r="R39" s="431"/>
      <c r="S39" s="442" t="str">
        <f>IF(S37="","",VLOOKUP(S37,'シフト記号表（勤務時間帯）'!$C$6:$U$35,19,FALSE))</f>
        <v/>
      </c>
      <c r="T39" s="448" t="str">
        <f>IF(T37="","",VLOOKUP(T37,'シフト記号表（勤務時間帯）'!$C$6:$U$35,19,FALSE))</f>
        <v/>
      </c>
      <c r="U39" s="448" t="str">
        <f>IF(U37="","",VLOOKUP(U37,'シフト記号表（勤務時間帯）'!$C$6:$U$35,19,FALSE))</f>
        <v/>
      </c>
      <c r="V39" s="448" t="str">
        <f>IF(V37="","",VLOOKUP(V37,'シフト記号表（勤務時間帯）'!$C$6:$U$35,19,FALSE))</f>
        <v/>
      </c>
      <c r="W39" s="448" t="str">
        <f>IF(W37="","",VLOOKUP(W37,'シフト記号表（勤務時間帯）'!$C$6:$U$35,19,FALSE))</f>
        <v/>
      </c>
      <c r="X39" s="448" t="str">
        <f>IF(X37="","",VLOOKUP(X37,'シフト記号表（勤務時間帯）'!$C$6:$U$35,19,FALSE))</f>
        <v/>
      </c>
      <c r="Y39" s="455" t="str">
        <f>IF(Y37="","",VLOOKUP(Y37,'シフト記号表（勤務時間帯）'!$C$6:$U$35,19,FALSE))</f>
        <v/>
      </c>
      <c r="Z39" s="442" t="str">
        <f>IF(Z37="","",VLOOKUP(Z37,'シフト記号表（勤務時間帯）'!$C$6:$U$35,19,FALSE))</f>
        <v/>
      </c>
      <c r="AA39" s="448" t="str">
        <f>IF(AA37="","",VLOOKUP(AA37,'シフト記号表（勤務時間帯）'!$C$6:$U$35,19,FALSE))</f>
        <v/>
      </c>
      <c r="AB39" s="448" t="str">
        <f>IF(AB37="","",VLOOKUP(AB37,'シフト記号表（勤務時間帯）'!$C$6:$U$35,19,FALSE))</f>
        <v/>
      </c>
      <c r="AC39" s="448" t="str">
        <f>IF(AC37="","",VLOOKUP(AC37,'シフト記号表（勤務時間帯）'!$C$6:$U$35,19,FALSE))</f>
        <v/>
      </c>
      <c r="AD39" s="448" t="str">
        <f>IF(AD37="","",VLOOKUP(AD37,'シフト記号表（勤務時間帯）'!$C$6:$U$35,19,FALSE))</f>
        <v/>
      </c>
      <c r="AE39" s="448" t="str">
        <f>IF(AE37="","",VLOOKUP(AE37,'シフト記号表（勤務時間帯）'!$C$6:$U$35,19,FALSE))</f>
        <v/>
      </c>
      <c r="AF39" s="455" t="str">
        <f>IF(AF37="","",VLOOKUP(AF37,'シフト記号表（勤務時間帯）'!$C$6:$U$35,19,FALSE))</f>
        <v/>
      </c>
      <c r="AG39" s="442" t="str">
        <f>IF(AG37="","",VLOOKUP(AG37,'シフト記号表（勤務時間帯）'!$C$6:$U$35,19,FALSE))</f>
        <v/>
      </c>
      <c r="AH39" s="448" t="str">
        <f>IF(AH37="","",VLOOKUP(AH37,'シフト記号表（勤務時間帯）'!$C$6:$U$35,19,FALSE))</f>
        <v/>
      </c>
      <c r="AI39" s="448" t="str">
        <f>IF(AI37="","",VLOOKUP(AI37,'シフト記号表（勤務時間帯）'!$C$6:$U$35,19,FALSE))</f>
        <v/>
      </c>
      <c r="AJ39" s="448" t="str">
        <f>IF(AJ37="","",VLOOKUP(AJ37,'シフト記号表（勤務時間帯）'!$C$6:$U$35,19,FALSE))</f>
        <v/>
      </c>
      <c r="AK39" s="448" t="str">
        <f>IF(AK37="","",VLOOKUP(AK37,'シフト記号表（勤務時間帯）'!$C$6:$U$35,19,FALSE))</f>
        <v/>
      </c>
      <c r="AL39" s="448" t="str">
        <f>IF(AL37="","",VLOOKUP(AL37,'シフト記号表（勤務時間帯）'!$C$6:$U$35,19,FALSE))</f>
        <v/>
      </c>
      <c r="AM39" s="455" t="str">
        <f>IF(AM37="","",VLOOKUP(AM37,'シフト記号表（勤務時間帯）'!$C$6:$U$35,19,FALSE))</f>
        <v/>
      </c>
      <c r="AN39" s="442" t="str">
        <f>IF(AN37="","",VLOOKUP(AN37,'シフト記号表（勤務時間帯）'!$C$6:$U$35,19,FALSE))</f>
        <v/>
      </c>
      <c r="AO39" s="448" t="str">
        <f>IF(AO37="","",VLOOKUP(AO37,'シフト記号表（勤務時間帯）'!$C$6:$U$35,19,FALSE))</f>
        <v/>
      </c>
      <c r="AP39" s="448" t="str">
        <f>IF(AP37="","",VLOOKUP(AP37,'シフト記号表（勤務時間帯）'!$C$6:$U$35,19,FALSE))</f>
        <v/>
      </c>
      <c r="AQ39" s="448" t="str">
        <f>IF(AQ37="","",VLOOKUP(AQ37,'シフト記号表（勤務時間帯）'!$C$6:$U$35,19,FALSE))</f>
        <v/>
      </c>
      <c r="AR39" s="448" t="str">
        <f>IF(AR37="","",VLOOKUP(AR37,'シフト記号表（勤務時間帯）'!$C$6:$U$35,19,FALSE))</f>
        <v/>
      </c>
      <c r="AS39" s="448" t="str">
        <f>IF(AS37="","",VLOOKUP(AS37,'シフト記号表（勤務時間帯）'!$C$6:$U$35,19,FALSE))</f>
        <v/>
      </c>
      <c r="AT39" s="455" t="str">
        <f>IF(AT37="","",VLOOKUP(AT37,'シフト記号表（勤務時間帯）'!$C$6:$U$35,19,FALSE))</f>
        <v/>
      </c>
      <c r="AU39" s="442" t="str">
        <f>IF(AU37="","",VLOOKUP(AU37,'シフト記号表（勤務時間帯）'!$C$6:$U$35,19,FALSE))</f>
        <v/>
      </c>
      <c r="AV39" s="448" t="str">
        <f>IF(AV37="","",VLOOKUP(AV37,'シフト記号表（勤務時間帯）'!$C$6:$U$35,19,FALSE))</f>
        <v/>
      </c>
      <c r="AW39" s="448" t="str">
        <f>IF(AW37="","",VLOOKUP(AW37,'シフト記号表（勤務時間帯）'!$C$6:$U$35,19,FALSE))</f>
        <v/>
      </c>
      <c r="AX39" s="480">
        <f>IF($BB$3="４週",SUM(S39:AT39),IF($BB$3="暦月",SUM(S39:AW39),""))</f>
        <v>0</v>
      </c>
      <c r="AY39" s="491"/>
      <c r="AZ39" s="502">
        <f>IF($BB$3="４週",AX39/4,IF($BB$3="暦月",'地密通所（100名）'!AX39/('地密通所（100名）'!$BB$8/7),""))</f>
        <v>0</v>
      </c>
      <c r="BA39" s="510"/>
      <c r="BB39" s="302"/>
      <c r="BC39" s="317"/>
      <c r="BD39" s="317"/>
      <c r="BE39" s="317"/>
      <c r="BF39" s="331"/>
    </row>
    <row r="40" spans="2:58" ht="20.25" customHeight="1">
      <c r="B40" s="362">
        <f>B37+1</f>
        <v>7</v>
      </c>
      <c r="C40" s="34"/>
      <c r="D40" s="54"/>
      <c r="E40" s="64"/>
      <c r="F40" s="71"/>
      <c r="G40" s="71"/>
      <c r="H40" s="95"/>
      <c r="I40" s="103"/>
      <c r="J40" s="103"/>
      <c r="K40" s="108"/>
      <c r="L40" s="119"/>
      <c r="M40" s="129"/>
      <c r="N40" s="129"/>
      <c r="O40" s="141"/>
      <c r="P40" s="415" t="s">
        <v>70</v>
      </c>
      <c r="Q40" s="424"/>
      <c r="R40" s="432"/>
      <c r="S40" s="551"/>
      <c r="T40" s="553"/>
      <c r="U40" s="553"/>
      <c r="V40" s="553"/>
      <c r="W40" s="553"/>
      <c r="X40" s="553"/>
      <c r="Y40" s="554"/>
      <c r="Z40" s="551"/>
      <c r="AA40" s="553"/>
      <c r="AB40" s="553"/>
      <c r="AC40" s="553"/>
      <c r="AD40" s="553"/>
      <c r="AE40" s="553"/>
      <c r="AF40" s="554"/>
      <c r="AG40" s="551"/>
      <c r="AH40" s="553"/>
      <c r="AI40" s="553"/>
      <c r="AJ40" s="553"/>
      <c r="AK40" s="553"/>
      <c r="AL40" s="553"/>
      <c r="AM40" s="554"/>
      <c r="AN40" s="551"/>
      <c r="AO40" s="553"/>
      <c r="AP40" s="553"/>
      <c r="AQ40" s="553"/>
      <c r="AR40" s="553"/>
      <c r="AS40" s="553"/>
      <c r="AT40" s="554"/>
      <c r="AU40" s="551"/>
      <c r="AV40" s="553"/>
      <c r="AW40" s="553"/>
      <c r="AX40" s="556"/>
      <c r="AY40" s="560"/>
      <c r="AZ40" s="563"/>
      <c r="BA40" s="566"/>
      <c r="BB40" s="303"/>
      <c r="BC40" s="318"/>
      <c r="BD40" s="318"/>
      <c r="BE40" s="318"/>
      <c r="BF40" s="332"/>
    </row>
    <row r="41" spans="2:58" ht="20.25" customHeight="1">
      <c r="B41" s="362"/>
      <c r="C41" s="35"/>
      <c r="D41" s="55"/>
      <c r="E41" s="65"/>
      <c r="F41" s="69"/>
      <c r="G41" s="82"/>
      <c r="H41" s="94"/>
      <c r="I41" s="103"/>
      <c r="J41" s="103"/>
      <c r="K41" s="108"/>
      <c r="L41" s="118"/>
      <c r="M41" s="128"/>
      <c r="N41" s="128"/>
      <c r="O41" s="140"/>
      <c r="P41" s="413" t="s">
        <v>27</v>
      </c>
      <c r="Q41" s="422"/>
      <c r="R41" s="430"/>
      <c r="S41" s="441" t="str">
        <f>IF(S40="","",VLOOKUP(S40,'シフト記号表（勤務時間帯）'!$C$6:$K$35,9,FALSE))</f>
        <v/>
      </c>
      <c r="T41" s="447" t="str">
        <f>IF(T40="","",VLOOKUP(T40,'シフト記号表（勤務時間帯）'!$C$6:$K$35,9,FALSE))</f>
        <v/>
      </c>
      <c r="U41" s="447" t="str">
        <f>IF(U40="","",VLOOKUP(U40,'シフト記号表（勤務時間帯）'!$C$6:$K$35,9,FALSE))</f>
        <v/>
      </c>
      <c r="V41" s="447" t="str">
        <f>IF(V40="","",VLOOKUP(V40,'シフト記号表（勤務時間帯）'!$C$6:$K$35,9,FALSE))</f>
        <v/>
      </c>
      <c r="W41" s="447" t="str">
        <f>IF(W40="","",VLOOKUP(W40,'シフト記号表（勤務時間帯）'!$C$6:$K$35,9,FALSE))</f>
        <v/>
      </c>
      <c r="X41" s="447" t="str">
        <f>IF(X40="","",VLOOKUP(X40,'シフト記号表（勤務時間帯）'!$C$6:$K$35,9,FALSE))</f>
        <v/>
      </c>
      <c r="Y41" s="454" t="str">
        <f>IF(Y40="","",VLOOKUP(Y40,'シフト記号表（勤務時間帯）'!$C$6:$K$35,9,FALSE))</f>
        <v/>
      </c>
      <c r="Z41" s="441" t="str">
        <f>IF(Z40="","",VLOOKUP(Z40,'シフト記号表（勤務時間帯）'!$C$6:$K$35,9,FALSE))</f>
        <v/>
      </c>
      <c r="AA41" s="447" t="str">
        <f>IF(AA40="","",VLOOKUP(AA40,'シフト記号表（勤務時間帯）'!$C$6:$K$35,9,FALSE))</f>
        <v/>
      </c>
      <c r="AB41" s="447" t="str">
        <f>IF(AB40="","",VLOOKUP(AB40,'シフト記号表（勤務時間帯）'!$C$6:$K$35,9,FALSE))</f>
        <v/>
      </c>
      <c r="AC41" s="447" t="str">
        <f>IF(AC40="","",VLOOKUP(AC40,'シフト記号表（勤務時間帯）'!$C$6:$K$35,9,FALSE))</f>
        <v/>
      </c>
      <c r="AD41" s="447" t="str">
        <f>IF(AD40="","",VLOOKUP(AD40,'シフト記号表（勤務時間帯）'!$C$6:$K$35,9,FALSE))</f>
        <v/>
      </c>
      <c r="AE41" s="447" t="str">
        <f>IF(AE40="","",VLOOKUP(AE40,'シフト記号表（勤務時間帯）'!$C$6:$K$35,9,FALSE))</f>
        <v/>
      </c>
      <c r="AF41" s="454" t="str">
        <f>IF(AF40="","",VLOOKUP(AF40,'シフト記号表（勤務時間帯）'!$C$6:$K$35,9,FALSE))</f>
        <v/>
      </c>
      <c r="AG41" s="441" t="str">
        <f>IF(AG40="","",VLOOKUP(AG40,'シフト記号表（勤務時間帯）'!$C$6:$K$35,9,FALSE))</f>
        <v/>
      </c>
      <c r="AH41" s="447" t="str">
        <f>IF(AH40="","",VLOOKUP(AH40,'シフト記号表（勤務時間帯）'!$C$6:$K$35,9,FALSE))</f>
        <v/>
      </c>
      <c r="AI41" s="447" t="str">
        <f>IF(AI40="","",VLOOKUP(AI40,'シフト記号表（勤務時間帯）'!$C$6:$K$35,9,FALSE))</f>
        <v/>
      </c>
      <c r="AJ41" s="447" t="str">
        <f>IF(AJ40="","",VLOOKUP(AJ40,'シフト記号表（勤務時間帯）'!$C$6:$K$35,9,FALSE))</f>
        <v/>
      </c>
      <c r="AK41" s="447" t="str">
        <f>IF(AK40="","",VLOOKUP(AK40,'シフト記号表（勤務時間帯）'!$C$6:$K$35,9,FALSE))</f>
        <v/>
      </c>
      <c r="AL41" s="447" t="str">
        <f>IF(AL40="","",VLOOKUP(AL40,'シフト記号表（勤務時間帯）'!$C$6:$K$35,9,FALSE))</f>
        <v/>
      </c>
      <c r="AM41" s="454" t="str">
        <f>IF(AM40="","",VLOOKUP(AM40,'シフト記号表（勤務時間帯）'!$C$6:$K$35,9,FALSE))</f>
        <v/>
      </c>
      <c r="AN41" s="441" t="str">
        <f>IF(AN40="","",VLOOKUP(AN40,'シフト記号表（勤務時間帯）'!$C$6:$K$35,9,FALSE))</f>
        <v/>
      </c>
      <c r="AO41" s="447" t="str">
        <f>IF(AO40="","",VLOOKUP(AO40,'シフト記号表（勤務時間帯）'!$C$6:$K$35,9,FALSE))</f>
        <v/>
      </c>
      <c r="AP41" s="447" t="str">
        <f>IF(AP40="","",VLOOKUP(AP40,'シフト記号表（勤務時間帯）'!$C$6:$K$35,9,FALSE))</f>
        <v/>
      </c>
      <c r="AQ41" s="447" t="str">
        <f>IF(AQ40="","",VLOOKUP(AQ40,'シフト記号表（勤務時間帯）'!$C$6:$K$35,9,FALSE))</f>
        <v/>
      </c>
      <c r="AR41" s="447" t="str">
        <f>IF(AR40="","",VLOOKUP(AR40,'シフト記号表（勤務時間帯）'!$C$6:$K$35,9,FALSE))</f>
        <v/>
      </c>
      <c r="AS41" s="447" t="str">
        <f>IF(AS40="","",VLOOKUP(AS40,'シフト記号表（勤務時間帯）'!$C$6:$K$35,9,FALSE))</f>
        <v/>
      </c>
      <c r="AT41" s="454" t="str">
        <f>IF(AT40="","",VLOOKUP(AT40,'シフト記号表（勤務時間帯）'!$C$6:$K$35,9,FALSE))</f>
        <v/>
      </c>
      <c r="AU41" s="441" t="str">
        <f>IF(AU40="","",VLOOKUP(AU40,'シフト記号表（勤務時間帯）'!$C$6:$K$35,9,FALSE))</f>
        <v/>
      </c>
      <c r="AV41" s="447" t="str">
        <f>IF(AV40="","",VLOOKUP(AV40,'シフト記号表（勤務時間帯）'!$C$6:$K$35,9,FALSE))</f>
        <v/>
      </c>
      <c r="AW41" s="447" t="str">
        <f>IF(AW40="","",VLOOKUP(AW40,'シフト記号表（勤務時間帯）'!$C$6:$K$35,9,FALSE))</f>
        <v/>
      </c>
      <c r="AX41" s="479">
        <f>IF($BB$3="４週",SUM(S41:AT41),IF($BB$3="暦月",SUM(S41:AW41),""))</f>
        <v>0</v>
      </c>
      <c r="AY41" s="490"/>
      <c r="AZ41" s="501">
        <f>IF($BB$3="４週",AX41/4,IF($BB$3="暦月",'地密通所（100名）'!AX41/('地密通所（100名）'!$BB$8/7),""))</f>
        <v>0</v>
      </c>
      <c r="BA41" s="509"/>
      <c r="BB41" s="301"/>
      <c r="BC41" s="316"/>
      <c r="BD41" s="316"/>
      <c r="BE41" s="316"/>
      <c r="BF41" s="330"/>
    </row>
    <row r="42" spans="2:58" ht="20.25" customHeight="1">
      <c r="B42" s="362"/>
      <c r="C42" s="36"/>
      <c r="D42" s="56"/>
      <c r="E42" s="66"/>
      <c r="F42" s="69">
        <f>C40</f>
        <v>0</v>
      </c>
      <c r="G42" s="83"/>
      <c r="H42" s="94"/>
      <c r="I42" s="103"/>
      <c r="J42" s="103"/>
      <c r="K42" s="108"/>
      <c r="L42" s="120"/>
      <c r="M42" s="130"/>
      <c r="N42" s="130"/>
      <c r="O42" s="142"/>
      <c r="P42" s="414" t="s">
        <v>73</v>
      </c>
      <c r="Q42" s="423"/>
      <c r="R42" s="431"/>
      <c r="S42" s="442" t="str">
        <f>IF(S40="","",VLOOKUP(S40,'シフト記号表（勤務時間帯）'!$C$6:$U$35,19,FALSE))</f>
        <v/>
      </c>
      <c r="T42" s="448" t="str">
        <f>IF(T40="","",VLOOKUP(T40,'シフト記号表（勤務時間帯）'!$C$6:$U$35,19,FALSE))</f>
        <v/>
      </c>
      <c r="U42" s="448" t="str">
        <f>IF(U40="","",VLOOKUP(U40,'シフト記号表（勤務時間帯）'!$C$6:$U$35,19,FALSE))</f>
        <v/>
      </c>
      <c r="V42" s="448" t="str">
        <f>IF(V40="","",VLOOKUP(V40,'シフト記号表（勤務時間帯）'!$C$6:$U$35,19,FALSE))</f>
        <v/>
      </c>
      <c r="W42" s="448" t="str">
        <f>IF(W40="","",VLOOKUP(W40,'シフト記号表（勤務時間帯）'!$C$6:$U$35,19,FALSE))</f>
        <v/>
      </c>
      <c r="X42" s="448" t="str">
        <f>IF(X40="","",VLOOKUP(X40,'シフト記号表（勤務時間帯）'!$C$6:$U$35,19,FALSE))</f>
        <v/>
      </c>
      <c r="Y42" s="455" t="str">
        <f>IF(Y40="","",VLOOKUP(Y40,'シフト記号表（勤務時間帯）'!$C$6:$U$35,19,FALSE))</f>
        <v/>
      </c>
      <c r="Z42" s="442" t="str">
        <f>IF(Z40="","",VLOOKUP(Z40,'シフト記号表（勤務時間帯）'!$C$6:$U$35,19,FALSE))</f>
        <v/>
      </c>
      <c r="AA42" s="448" t="str">
        <f>IF(AA40="","",VLOOKUP(AA40,'シフト記号表（勤務時間帯）'!$C$6:$U$35,19,FALSE))</f>
        <v/>
      </c>
      <c r="AB42" s="448" t="str">
        <f>IF(AB40="","",VLOOKUP(AB40,'シフト記号表（勤務時間帯）'!$C$6:$U$35,19,FALSE))</f>
        <v/>
      </c>
      <c r="AC42" s="448" t="str">
        <f>IF(AC40="","",VLOOKUP(AC40,'シフト記号表（勤務時間帯）'!$C$6:$U$35,19,FALSE))</f>
        <v/>
      </c>
      <c r="AD42" s="448" t="str">
        <f>IF(AD40="","",VLOOKUP(AD40,'シフト記号表（勤務時間帯）'!$C$6:$U$35,19,FALSE))</f>
        <v/>
      </c>
      <c r="AE42" s="448" t="str">
        <f>IF(AE40="","",VLOOKUP(AE40,'シフト記号表（勤務時間帯）'!$C$6:$U$35,19,FALSE))</f>
        <v/>
      </c>
      <c r="AF42" s="455" t="str">
        <f>IF(AF40="","",VLOOKUP(AF40,'シフト記号表（勤務時間帯）'!$C$6:$U$35,19,FALSE))</f>
        <v/>
      </c>
      <c r="AG42" s="442" t="str">
        <f>IF(AG40="","",VLOOKUP(AG40,'シフト記号表（勤務時間帯）'!$C$6:$U$35,19,FALSE))</f>
        <v/>
      </c>
      <c r="AH42" s="448" t="str">
        <f>IF(AH40="","",VLOOKUP(AH40,'シフト記号表（勤務時間帯）'!$C$6:$U$35,19,FALSE))</f>
        <v/>
      </c>
      <c r="AI42" s="448" t="str">
        <f>IF(AI40="","",VLOOKUP(AI40,'シフト記号表（勤務時間帯）'!$C$6:$U$35,19,FALSE))</f>
        <v/>
      </c>
      <c r="AJ42" s="448" t="str">
        <f>IF(AJ40="","",VLOOKUP(AJ40,'シフト記号表（勤務時間帯）'!$C$6:$U$35,19,FALSE))</f>
        <v/>
      </c>
      <c r="AK42" s="448" t="str">
        <f>IF(AK40="","",VLOOKUP(AK40,'シフト記号表（勤務時間帯）'!$C$6:$U$35,19,FALSE))</f>
        <v/>
      </c>
      <c r="AL42" s="448" t="str">
        <f>IF(AL40="","",VLOOKUP(AL40,'シフト記号表（勤務時間帯）'!$C$6:$U$35,19,FALSE))</f>
        <v/>
      </c>
      <c r="AM42" s="455" t="str">
        <f>IF(AM40="","",VLOOKUP(AM40,'シフト記号表（勤務時間帯）'!$C$6:$U$35,19,FALSE))</f>
        <v/>
      </c>
      <c r="AN42" s="442" t="str">
        <f>IF(AN40="","",VLOOKUP(AN40,'シフト記号表（勤務時間帯）'!$C$6:$U$35,19,FALSE))</f>
        <v/>
      </c>
      <c r="AO42" s="448" t="str">
        <f>IF(AO40="","",VLOOKUP(AO40,'シフト記号表（勤務時間帯）'!$C$6:$U$35,19,FALSE))</f>
        <v/>
      </c>
      <c r="AP42" s="448" t="str">
        <f>IF(AP40="","",VLOOKUP(AP40,'シフト記号表（勤務時間帯）'!$C$6:$U$35,19,FALSE))</f>
        <v/>
      </c>
      <c r="AQ42" s="448" t="str">
        <f>IF(AQ40="","",VLOOKUP(AQ40,'シフト記号表（勤務時間帯）'!$C$6:$U$35,19,FALSE))</f>
        <v/>
      </c>
      <c r="AR42" s="448" t="str">
        <f>IF(AR40="","",VLOOKUP(AR40,'シフト記号表（勤務時間帯）'!$C$6:$U$35,19,FALSE))</f>
        <v/>
      </c>
      <c r="AS42" s="448" t="str">
        <f>IF(AS40="","",VLOOKUP(AS40,'シフト記号表（勤務時間帯）'!$C$6:$U$35,19,FALSE))</f>
        <v/>
      </c>
      <c r="AT42" s="455" t="str">
        <f>IF(AT40="","",VLOOKUP(AT40,'シフト記号表（勤務時間帯）'!$C$6:$U$35,19,FALSE))</f>
        <v/>
      </c>
      <c r="AU42" s="442" t="str">
        <f>IF(AU40="","",VLOOKUP(AU40,'シフト記号表（勤務時間帯）'!$C$6:$U$35,19,FALSE))</f>
        <v/>
      </c>
      <c r="AV42" s="448" t="str">
        <f>IF(AV40="","",VLOOKUP(AV40,'シフト記号表（勤務時間帯）'!$C$6:$U$35,19,FALSE))</f>
        <v/>
      </c>
      <c r="AW42" s="448" t="str">
        <f>IF(AW40="","",VLOOKUP(AW40,'シフト記号表（勤務時間帯）'!$C$6:$U$35,19,FALSE))</f>
        <v/>
      </c>
      <c r="AX42" s="480">
        <f>IF($BB$3="４週",SUM(S42:AT42),IF($BB$3="暦月",SUM(S42:AW42),""))</f>
        <v>0</v>
      </c>
      <c r="AY42" s="491"/>
      <c r="AZ42" s="502">
        <f>IF($BB$3="４週",AX42/4,IF($BB$3="暦月",'地密通所（100名）'!AX42/('地密通所（100名）'!$BB$8/7),""))</f>
        <v>0</v>
      </c>
      <c r="BA42" s="510"/>
      <c r="BB42" s="302"/>
      <c r="BC42" s="317"/>
      <c r="BD42" s="317"/>
      <c r="BE42" s="317"/>
      <c r="BF42" s="331"/>
    </row>
    <row r="43" spans="2:58" ht="20.25" customHeight="1">
      <c r="B43" s="362">
        <f>B40+1</f>
        <v>8</v>
      </c>
      <c r="C43" s="34"/>
      <c r="D43" s="54"/>
      <c r="E43" s="64"/>
      <c r="F43" s="71"/>
      <c r="G43" s="71"/>
      <c r="H43" s="95"/>
      <c r="I43" s="103"/>
      <c r="J43" s="103"/>
      <c r="K43" s="108"/>
      <c r="L43" s="119"/>
      <c r="M43" s="129"/>
      <c r="N43" s="129"/>
      <c r="O43" s="141"/>
      <c r="P43" s="415" t="s">
        <v>70</v>
      </c>
      <c r="Q43" s="424"/>
      <c r="R43" s="432"/>
      <c r="S43" s="551"/>
      <c r="T43" s="553"/>
      <c r="U43" s="553"/>
      <c r="V43" s="553"/>
      <c r="W43" s="553"/>
      <c r="X43" s="553"/>
      <c r="Y43" s="554"/>
      <c r="Z43" s="551"/>
      <c r="AA43" s="553"/>
      <c r="AB43" s="553"/>
      <c r="AC43" s="553"/>
      <c r="AD43" s="553"/>
      <c r="AE43" s="553"/>
      <c r="AF43" s="554"/>
      <c r="AG43" s="551"/>
      <c r="AH43" s="553"/>
      <c r="AI43" s="553"/>
      <c r="AJ43" s="553"/>
      <c r="AK43" s="553"/>
      <c r="AL43" s="553"/>
      <c r="AM43" s="554"/>
      <c r="AN43" s="551"/>
      <c r="AO43" s="553"/>
      <c r="AP43" s="553"/>
      <c r="AQ43" s="553"/>
      <c r="AR43" s="553"/>
      <c r="AS43" s="553"/>
      <c r="AT43" s="554"/>
      <c r="AU43" s="551"/>
      <c r="AV43" s="553"/>
      <c r="AW43" s="553"/>
      <c r="AX43" s="556"/>
      <c r="AY43" s="560"/>
      <c r="AZ43" s="563"/>
      <c r="BA43" s="566"/>
      <c r="BB43" s="303"/>
      <c r="BC43" s="318"/>
      <c r="BD43" s="318"/>
      <c r="BE43" s="318"/>
      <c r="BF43" s="332"/>
    </row>
    <row r="44" spans="2:58" ht="20.25" customHeight="1">
      <c r="B44" s="362"/>
      <c r="C44" s="35"/>
      <c r="D44" s="55"/>
      <c r="E44" s="65"/>
      <c r="F44" s="69"/>
      <c r="G44" s="82"/>
      <c r="H44" s="94"/>
      <c r="I44" s="103"/>
      <c r="J44" s="103"/>
      <c r="K44" s="108"/>
      <c r="L44" s="118"/>
      <c r="M44" s="128"/>
      <c r="N44" s="128"/>
      <c r="O44" s="140"/>
      <c r="P44" s="413" t="s">
        <v>27</v>
      </c>
      <c r="Q44" s="422"/>
      <c r="R44" s="430"/>
      <c r="S44" s="441" t="str">
        <f>IF(S43="","",VLOOKUP(S43,'シフト記号表（勤務時間帯）'!$C$6:$K$35,9,FALSE))</f>
        <v/>
      </c>
      <c r="T44" s="447" t="str">
        <f>IF(T43="","",VLOOKUP(T43,'シフト記号表（勤務時間帯）'!$C$6:$K$35,9,FALSE))</f>
        <v/>
      </c>
      <c r="U44" s="447" t="str">
        <f>IF(U43="","",VLOOKUP(U43,'シフト記号表（勤務時間帯）'!$C$6:$K$35,9,FALSE))</f>
        <v/>
      </c>
      <c r="V44" s="447" t="str">
        <f>IF(V43="","",VLOOKUP(V43,'シフト記号表（勤務時間帯）'!$C$6:$K$35,9,FALSE))</f>
        <v/>
      </c>
      <c r="W44" s="447" t="str">
        <f>IF(W43="","",VLOOKUP(W43,'シフト記号表（勤務時間帯）'!$C$6:$K$35,9,FALSE))</f>
        <v/>
      </c>
      <c r="X44" s="447" t="str">
        <f>IF(X43="","",VLOOKUP(X43,'シフト記号表（勤務時間帯）'!$C$6:$K$35,9,FALSE))</f>
        <v/>
      </c>
      <c r="Y44" s="454" t="str">
        <f>IF(Y43="","",VLOOKUP(Y43,'シフト記号表（勤務時間帯）'!$C$6:$K$35,9,FALSE))</f>
        <v/>
      </c>
      <c r="Z44" s="441" t="str">
        <f>IF(Z43="","",VLOOKUP(Z43,'シフト記号表（勤務時間帯）'!$C$6:$K$35,9,FALSE))</f>
        <v/>
      </c>
      <c r="AA44" s="447" t="str">
        <f>IF(AA43="","",VLOOKUP(AA43,'シフト記号表（勤務時間帯）'!$C$6:$K$35,9,FALSE))</f>
        <v/>
      </c>
      <c r="AB44" s="447" t="str">
        <f>IF(AB43="","",VLOOKUP(AB43,'シフト記号表（勤務時間帯）'!$C$6:$K$35,9,FALSE))</f>
        <v/>
      </c>
      <c r="AC44" s="447" t="str">
        <f>IF(AC43="","",VLOOKUP(AC43,'シフト記号表（勤務時間帯）'!$C$6:$K$35,9,FALSE))</f>
        <v/>
      </c>
      <c r="AD44" s="447" t="str">
        <f>IF(AD43="","",VLOOKUP(AD43,'シフト記号表（勤務時間帯）'!$C$6:$K$35,9,FALSE))</f>
        <v/>
      </c>
      <c r="AE44" s="447" t="str">
        <f>IF(AE43="","",VLOOKUP(AE43,'シフト記号表（勤務時間帯）'!$C$6:$K$35,9,FALSE))</f>
        <v/>
      </c>
      <c r="AF44" s="454" t="str">
        <f>IF(AF43="","",VLOOKUP(AF43,'シフト記号表（勤務時間帯）'!$C$6:$K$35,9,FALSE))</f>
        <v/>
      </c>
      <c r="AG44" s="441" t="str">
        <f>IF(AG43="","",VLOOKUP(AG43,'シフト記号表（勤務時間帯）'!$C$6:$K$35,9,FALSE))</f>
        <v/>
      </c>
      <c r="AH44" s="447" t="str">
        <f>IF(AH43="","",VLOOKUP(AH43,'シフト記号表（勤務時間帯）'!$C$6:$K$35,9,FALSE))</f>
        <v/>
      </c>
      <c r="AI44" s="447" t="str">
        <f>IF(AI43="","",VLOOKUP(AI43,'シフト記号表（勤務時間帯）'!$C$6:$K$35,9,FALSE))</f>
        <v/>
      </c>
      <c r="AJ44" s="447" t="str">
        <f>IF(AJ43="","",VLOOKUP(AJ43,'シフト記号表（勤務時間帯）'!$C$6:$K$35,9,FALSE))</f>
        <v/>
      </c>
      <c r="AK44" s="447" t="str">
        <f>IF(AK43="","",VLOOKUP(AK43,'シフト記号表（勤務時間帯）'!$C$6:$K$35,9,FALSE))</f>
        <v/>
      </c>
      <c r="AL44" s="447" t="str">
        <f>IF(AL43="","",VLOOKUP(AL43,'シフト記号表（勤務時間帯）'!$C$6:$K$35,9,FALSE))</f>
        <v/>
      </c>
      <c r="AM44" s="454" t="str">
        <f>IF(AM43="","",VLOOKUP(AM43,'シフト記号表（勤務時間帯）'!$C$6:$K$35,9,FALSE))</f>
        <v/>
      </c>
      <c r="AN44" s="441" t="str">
        <f>IF(AN43="","",VLOOKUP(AN43,'シフト記号表（勤務時間帯）'!$C$6:$K$35,9,FALSE))</f>
        <v/>
      </c>
      <c r="AO44" s="447" t="str">
        <f>IF(AO43="","",VLOOKUP(AO43,'シフト記号表（勤務時間帯）'!$C$6:$K$35,9,FALSE))</f>
        <v/>
      </c>
      <c r="AP44" s="447" t="str">
        <f>IF(AP43="","",VLOOKUP(AP43,'シフト記号表（勤務時間帯）'!$C$6:$K$35,9,FALSE))</f>
        <v/>
      </c>
      <c r="AQ44" s="447" t="str">
        <f>IF(AQ43="","",VLOOKUP(AQ43,'シフト記号表（勤務時間帯）'!$C$6:$K$35,9,FALSE))</f>
        <v/>
      </c>
      <c r="AR44" s="447" t="str">
        <f>IF(AR43="","",VLOOKUP(AR43,'シフト記号表（勤務時間帯）'!$C$6:$K$35,9,FALSE))</f>
        <v/>
      </c>
      <c r="AS44" s="447" t="str">
        <f>IF(AS43="","",VLOOKUP(AS43,'シフト記号表（勤務時間帯）'!$C$6:$K$35,9,FALSE))</f>
        <v/>
      </c>
      <c r="AT44" s="454" t="str">
        <f>IF(AT43="","",VLOOKUP(AT43,'シフト記号表（勤務時間帯）'!$C$6:$K$35,9,FALSE))</f>
        <v/>
      </c>
      <c r="AU44" s="441" t="str">
        <f>IF(AU43="","",VLOOKUP(AU43,'シフト記号表（勤務時間帯）'!$C$6:$K$35,9,FALSE))</f>
        <v/>
      </c>
      <c r="AV44" s="447" t="str">
        <f>IF(AV43="","",VLOOKUP(AV43,'シフト記号表（勤務時間帯）'!$C$6:$K$35,9,FALSE))</f>
        <v/>
      </c>
      <c r="AW44" s="447" t="str">
        <f>IF(AW43="","",VLOOKUP(AW43,'シフト記号表（勤務時間帯）'!$C$6:$K$35,9,FALSE))</f>
        <v/>
      </c>
      <c r="AX44" s="479">
        <f>IF($BB$3="４週",SUM(S44:AT44),IF($BB$3="暦月",SUM(S44:AW44),""))</f>
        <v>0</v>
      </c>
      <c r="AY44" s="490"/>
      <c r="AZ44" s="501">
        <f>IF($BB$3="４週",AX44/4,IF($BB$3="暦月",'地密通所（100名）'!AX44/('地密通所（100名）'!$BB$8/7),""))</f>
        <v>0</v>
      </c>
      <c r="BA44" s="509"/>
      <c r="BB44" s="301"/>
      <c r="BC44" s="316"/>
      <c r="BD44" s="316"/>
      <c r="BE44" s="316"/>
      <c r="BF44" s="330"/>
    </row>
    <row r="45" spans="2:58" ht="20.25" customHeight="1">
      <c r="B45" s="362"/>
      <c r="C45" s="36"/>
      <c r="D45" s="56"/>
      <c r="E45" s="66"/>
      <c r="F45" s="69">
        <f>C43</f>
        <v>0</v>
      </c>
      <c r="G45" s="83"/>
      <c r="H45" s="94"/>
      <c r="I45" s="103"/>
      <c r="J45" s="103"/>
      <c r="K45" s="108"/>
      <c r="L45" s="120"/>
      <c r="M45" s="130"/>
      <c r="N45" s="130"/>
      <c r="O45" s="142"/>
      <c r="P45" s="414" t="s">
        <v>73</v>
      </c>
      <c r="Q45" s="423"/>
      <c r="R45" s="431"/>
      <c r="S45" s="442" t="str">
        <f>IF(S43="","",VLOOKUP(S43,'シフト記号表（勤務時間帯）'!$C$6:$U$35,19,FALSE))</f>
        <v/>
      </c>
      <c r="T45" s="448" t="str">
        <f>IF(T43="","",VLOOKUP(T43,'シフト記号表（勤務時間帯）'!$C$6:$U$35,19,FALSE))</f>
        <v/>
      </c>
      <c r="U45" s="448" t="str">
        <f>IF(U43="","",VLOOKUP(U43,'シフト記号表（勤務時間帯）'!$C$6:$U$35,19,FALSE))</f>
        <v/>
      </c>
      <c r="V45" s="448" t="str">
        <f>IF(V43="","",VLOOKUP(V43,'シフト記号表（勤務時間帯）'!$C$6:$U$35,19,FALSE))</f>
        <v/>
      </c>
      <c r="W45" s="448" t="str">
        <f>IF(W43="","",VLOOKUP(W43,'シフト記号表（勤務時間帯）'!$C$6:$U$35,19,FALSE))</f>
        <v/>
      </c>
      <c r="X45" s="448" t="str">
        <f>IF(X43="","",VLOOKUP(X43,'シフト記号表（勤務時間帯）'!$C$6:$U$35,19,FALSE))</f>
        <v/>
      </c>
      <c r="Y45" s="455" t="str">
        <f>IF(Y43="","",VLOOKUP(Y43,'シフト記号表（勤務時間帯）'!$C$6:$U$35,19,FALSE))</f>
        <v/>
      </c>
      <c r="Z45" s="442" t="str">
        <f>IF(Z43="","",VLOOKUP(Z43,'シフト記号表（勤務時間帯）'!$C$6:$U$35,19,FALSE))</f>
        <v/>
      </c>
      <c r="AA45" s="448" t="str">
        <f>IF(AA43="","",VLOOKUP(AA43,'シフト記号表（勤務時間帯）'!$C$6:$U$35,19,FALSE))</f>
        <v/>
      </c>
      <c r="AB45" s="448" t="str">
        <f>IF(AB43="","",VLOOKUP(AB43,'シフト記号表（勤務時間帯）'!$C$6:$U$35,19,FALSE))</f>
        <v/>
      </c>
      <c r="AC45" s="448" t="str">
        <f>IF(AC43="","",VLOOKUP(AC43,'シフト記号表（勤務時間帯）'!$C$6:$U$35,19,FALSE))</f>
        <v/>
      </c>
      <c r="AD45" s="448" t="str">
        <f>IF(AD43="","",VLOOKUP(AD43,'シフト記号表（勤務時間帯）'!$C$6:$U$35,19,FALSE))</f>
        <v/>
      </c>
      <c r="AE45" s="448" t="str">
        <f>IF(AE43="","",VLOOKUP(AE43,'シフト記号表（勤務時間帯）'!$C$6:$U$35,19,FALSE))</f>
        <v/>
      </c>
      <c r="AF45" s="455" t="str">
        <f>IF(AF43="","",VLOOKUP(AF43,'シフト記号表（勤務時間帯）'!$C$6:$U$35,19,FALSE))</f>
        <v/>
      </c>
      <c r="AG45" s="442" t="str">
        <f>IF(AG43="","",VLOOKUP(AG43,'シフト記号表（勤務時間帯）'!$C$6:$U$35,19,FALSE))</f>
        <v/>
      </c>
      <c r="AH45" s="448" t="str">
        <f>IF(AH43="","",VLOOKUP(AH43,'シフト記号表（勤務時間帯）'!$C$6:$U$35,19,FALSE))</f>
        <v/>
      </c>
      <c r="AI45" s="448" t="str">
        <f>IF(AI43="","",VLOOKUP(AI43,'シフト記号表（勤務時間帯）'!$C$6:$U$35,19,FALSE))</f>
        <v/>
      </c>
      <c r="AJ45" s="448" t="str">
        <f>IF(AJ43="","",VLOOKUP(AJ43,'シフト記号表（勤務時間帯）'!$C$6:$U$35,19,FALSE))</f>
        <v/>
      </c>
      <c r="AK45" s="448" t="str">
        <f>IF(AK43="","",VLOOKUP(AK43,'シフト記号表（勤務時間帯）'!$C$6:$U$35,19,FALSE))</f>
        <v/>
      </c>
      <c r="AL45" s="448" t="str">
        <f>IF(AL43="","",VLOOKUP(AL43,'シフト記号表（勤務時間帯）'!$C$6:$U$35,19,FALSE))</f>
        <v/>
      </c>
      <c r="AM45" s="455" t="str">
        <f>IF(AM43="","",VLOOKUP(AM43,'シフト記号表（勤務時間帯）'!$C$6:$U$35,19,FALSE))</f>
        <v/>
      </c>
      <c r="AN45" s="442" t="str">
        <f>IF(AN43="","",VLOOKUP(AN43,'シフト記号表（勤務時間帯）'!$C$6:$U$35,19,FALSE))</f>
        <v/>
      </c>
      <c r="AO45" s="448" t="str">
        <f>IF(AO43="","",VLOOKUP(AO43,'シフト記号表（勤務時間帯）'!$C$6:$U$35,19,FALSE))</f>
        <v/>
      </c>
      <c r="AP45" s="448" t="str">
        <f>IF(AP43="","",VLOOKUP(AP43,'シフト記号表（勤務時間帯）'!$C$6:$U$35,19,FALSE))</f>
        <v/>
      </c>
      <c r="AQ45" s="448" t="str">
        <f>IF(AQ43="","",VLOOKUP(AQ43,'シフト記号表（勤務時間帯）'!$C$6:$U$35,19,FALSE))</f>
        <v/>
      </c>
      <c r="AR45" s="448" t="str">
        <f>IF(AR43="","",VLOOKUP(AR43,'シフト記号表（勤務時間帯）'!$C$6:$U$35,19,FALSE))</f>
        <v/>
      </c>
      <c r="AS45" s="448" t="str">
        <f>IF(AS43="","",VLOOKUP(AS43,'シフト記号表（勤務時間帯）'!$C$6:$U$35,19,FALSE))</f>
        <v/>
      </c>
      <c r="AT45" s="455" t="str">
        <f>IF(AT43="","",VLOOKUP(AT43,'シフト記号表（勤務時間帯）'!$C$6:$U$35,19,FALSE))</f>
        <v/>
      </c>
      <c r="AU45" s="442" t="str">
        <f>IF(AU43="","",VLOOKUP(AU43,'シフト記号表（勤務時間帯）'!$C$6:$U$35,19,FALSE))</f>
        <v/>
      </c>
      <c r="AV45" s="448" t="str">
        <f>IF(AV43="","",VLOOKUP(AV43,'シフト記号表（勤務時間帯）'!$C$6:$U$35,19,FALSE))</f>
        <v/>
      </c>
      <c r="AW45" s="448" t="str">
        <f>IF(AW43="","",VLOOKUP(AW43,'シフト記号表（勤務時間帯）'!$C$6:$U$35,19,FALSE))</f>
        <v/>
      </c>
      <c r="AX45" s="480">
        <f>IF($BB$3="４週",SUM(S45:AT45),IF($BB$3="暦月",SUM(S45:AW45),""))</f>
        <v>0</v>
      </c>
      <c r="AY45" s="491"/>
      <c r="AZ45" s="502">
        <f>IF($BB$3="４週",AX45/4,IF($BB$3="暦月",'地密通所（100名）'!AX45/('地密通所（100名）'!$BB$8/7),""))</f>
        <v>0</v>
      </c>
      <c r="BA45" s="510"/>
      <c r="BB45" s="302"/>
      <c r="BC45" s="317"/>
      <c r="BD45" s="317"/>
      <c r="BE45" s="317"/>
      <c r="BF45" s="331"/>
    </row>
    <row r="46" spans="2:58" ht="20.25" customHeight="1">
      <c r="B46" s="362">
        <f>B43+1</f>
        <v>9</v>
      </c>
      <c r="C46" s="34"/>
      <c r="D46" s="54"/>
      <c r="E46" s="64"/>
      <c r="F46" s="71"/>
      <c r="G46" s="71"/>
      <c r="H46" s="95"/>
      <c r="I46" s="103"/>
      <c r="J46" s="103"/>
      <c r="K46" s="108"/>
      <c r="L46" s="119"/>
      <c r="M46" s="129"/>
      <c r="N46" s="129"/>
      <c r="O46" s="141"/>
      <c r="P46" s="415" t="s">
        <v>70</v>
      </c>
      <c r="Q46" s="424"/>
      <c r="R46" s="432"/>
      <c r="S46" s="551"/>
      <c r="T46" s="553"/>
      <c r="U46" s="553"/>
      <c r="V46" s="553"/>
      <c r="W46" s="553"/>
      <c r="X46" s="553"/>
      <c r="Y46" s="554"/>
      <c r="Z46" s="551"/>
      <c r="AA46" s="553"/>
      <c r="AB46" s="553"/>
      <c r="AC46" s="553"/>
      <c r="AD46" s="553"/>
      <c r="AE46" s="553"/>
      <c r="AF46" s="554"/>
      <c r="AG46" s="551"/>
      <c r="AH46" s="553"/>
      <c r="AI46" s="553"/>
      <c r="AJ46" s="553"/>
      <c r="AK46" s="553"/>
      <c r="AL46" s="553"/>
      <c r="AM46" s="554"/>
      <c r="AN46" s="551"/>
      <c r="AO46" s="553"/>
      <c r="AP46" s="553"/>
      <c r="AQ46" s="553"/>
      <c r="AR46" s="553"/>
      <c r="AS46" s="553"/>
      <c r="AT46" s="554"/>
      <c r="AU46" s="551"/>
      <c r="AV46" s="553"/>
      <c r="AW46" s="553"/>
      <c r="AX46" s="556"/>
      <c r="AY46" s="560"/>
      <c r="AZ46" s="563"/>
      <c r="BA46" s="566"/>
      <c r="BB46" s="303"/>
      <c r="BC46" s="318"/>
      <c r="BD46" s="318"/>
      <c r="BE46" s="318"/>
      <c r="BF46" s="332"/>
    </row>
    <row r="47" spans="2:58" ht="20.25" customHeight="1">
      <c r="B47" s="362"/>
      <c r="C47" s="35"/>
      <c r="D47" s="55"/>
      <c r="E47" s="65"/>
      <c r="F47" s="69"/>
      <c r="G47" s="82"/>
      <c r="H47" s="94"/>
      <c r="I47" s="103"/>
      <c r="J47" s="103"/>
      <c r="K47" s="108"/>
      <c r="L47" s="118"/>
      <c r="M47" s="128"/>
      <c r="N47" s="128"/>
      <c r="O47" s="140"/>
      <c r="P47" s="413" t="s">
        <v>27</v>
      </c>
      <c r="Q47" s="422"/>
      <c r="R47" s="430"/>
      <c r="S47" s="441" t="str">
        <f>IF(S46="","",VLOOKUP(S46,'シフト記号表（勤務時間帯）'!$C$6:$K$35,9,FALSE))</f>
        <v/>
      </c>
      <c r="T47" s="447" t="str">
        <f>IF(T46="","",VLOOKUP(T46,'シフト記号表（勤務時間帯）'!$C$6:$K$35,9,FALSE))</f>
        <v/>
      </c>
      <c r="U47" s="447" t="str">
        <f>IF(U46="","",VLOOKUP(U46,'シフト記号表（勤務時間帯）'!$C$6:$K$35,9,FALSE))</f>
        <v/>
      </c>
      <c r="V47" s="447" t="str">
        <f>IF(V46="","",VLOOKUP(V46,'シフト記号表（勤務時間帯）'!$C$6:$K$35,9,FALSE))</f>
        <v/>
      </c>
      <c r="W47" s="447" t="str">
        <f>IF(W46="","",VLOOKUP(W46,'シフト記号表（勤務時間帯）'!$C$6:$K$35,9,FALSE))</f>
        <v/>
      </c>
      <c r="X47" s="447" t="str">
        <f>IF(X46="","",VLOOKUP(X46,'シフト記号表（勤務時間帯）'!$C$6:$K$35,9,FALSE))</f>
        <v/>
      </c>
      <c r="Y47" s="454" t="str">
        <f>IF(Y46="","",VLOOKUP(Y46,'シフト記号表（勤務時間帯）'!$C$6:$K$35,9,FALSE))</f>
        <v/>
      </c>
      <c r="Z47" s="441" t="str">
        <f>IF(Z46="","",VLOOKUP(Z46,'シフト記号表（勤務時間帯）'!$C$6:$K$35,9,FALSE))</f>
        <v/>
      </c>
      <c r="AA47" s="447" t="str">
        <f>IF(AA46="","",VLOOKUP(AA46,'シフト記号表（勤務時間帯）'!$C$6:$K$35,9,FALSE))</f>
        <v/>
      </c>
      <c r="AB47" s="447" t="str">
        <f>IF(AB46="","",VLOOKUP(AB46,'シフト記号表（勤務時間帯）'!$C$6:$K$35,9,FALSE))</f>
        <v/>
      </c>
      <c r="AC47" s="447" t="str">
        <f>IF(AC46="","",VLOOKUP(AC46,'シフト記号表（勤務時間帯）'!$C$6:$K$35,9,FALSE))</f>
        <v/>
      </c>
      <c r="AD47" s="447" t="str">
        <f>IF(AD46="","",VLOOKUP(AD46,'シフト記号表（勤務時間帯）'!$C$6:$K$35,9,FALSE))</f>
        <v/>
      </c>
      <c r="AE47" s="447" t="str">
        <f>IF(AE46="","",VLOOKUP(AE46,'シフト記号表（勤務時間帯）'!$C$6:$K$35,9,FALSE))</f>
        <v/>
      </c>
      <c r="AF47" s="454" t="str">
        <f>IF(AF46="","",VLOOKUP(AF46,'シフト記号表（勤務時間帯）'!$C$6:$K$35,9,FALSE))</f>
        <v/>
      </c>
      <c r="AG47" s="441" t="str">
        <f>IF(AG46="","",VLOOKUP(AG46,'シフト記号表（勤務時間帯）'!$C$6:$K$35,9,FALSE))</f>
        <v/>
      </c>
      <c r="AH47" s="447" t="str">
        <f>IF(AH46="","",VLOOKUP(AH46,'シフト記号表（勤務時間帯）'!$C$6:$K$35,9,FALSE))</f>
        <v/>
      </c>
      <c r="AI47" s="447" t="str">
        <f>IF(AI46="","",VLOOKUP(AI46,'シフト記号表（勤務時間帯）'!$C$6:$K$35,9,FALSE))</f>
        <v/>
      </c>
      <c r="AJ47" s="447" t="str">
        <f>IF(AJ46="","",VLOOKUP(AJ46,'シフト記号表（勤務時間帯）'!$C$6:$K$35,9,FALSE))</f>
        <v/>
      </c>
      <c r="AK47" s="447" t="str">
        <f>IF(AK46="","",VLOOKUP(AK46,'シフト記号表（勤務時間帯）'!$C$6:$K$35,9,FALSE))</f>
        <v/>
      </c>
      <c r="AL47" s="447" t="str">
        <f>IF(AL46="","",VLOOKUP(AL46,'シフト記号表（勤務時間帯）'!$C$6:$K$35,9,FALSE))</f>
        <v/>
      </c>
      <c r="AM47" s="454" t="str">
        <f>IF(AM46="","",VLOOKUP(AM46,'シフト記号表（勤務時間帯）'!$C$6:$K$35,9,FALSE))</f>
        <v/>
      </c>
      <c r="AN47" s="441" t="str">
        <f>IF(AN46="","",VLOOKUP(AN46,'シフト記号表（勤務時間帯）'!$C$6:$K$35,9,FALSE))</f>
        <v/>
      </c>
      <c r="AO47" s="447" t="str">
        <f>IF(AO46="","",VLOOKUP(AO46,'シフト記号表（勤務時間帯）'!$C$6:$K$35,9,FALSE))</f>
        <v/>
      </c>
      <c r="AP47" s="447" t="str">
        <f>IF(AP46="","",VLOOKUP(AP46,'シフト記号表（勤務時間帯）'!$C$6:$K$35,9,FALSE))</f>
        <v/>
      </c>
      <c r="AQ47" s="447" t="str">
        <f>IF(AQ46="","",VLOOKUP(AQ46,'シフト記号表（勤務時間帯）'!$C$6:$K$35,9,FALSE))</f>
        <v/>
      </c>
      <c r="AR47" s="447" t="str">
        <f>IF(AR46="","",VLOOKUP(AR46,'シフト記号表（勤務時間帯）'!$C$6:$K$35,9,FALSE))</f>
        <v/>
      </c>
      <c r="AS47" s="447" t="str">
        <f>IF(AS46="","",VLOOKUP(AS46,'シフト記号表（勤務時間帯）'!$C$6:$K$35,9,FALSE))</f>
        <v/>
      </c>
      <c r="AT47" s="454" t="str">
        <f>IF(AT46="","",VLOOKUP(AT46,'シフト記号表（勤務時間帯）'!$C$6:$K$35,9,FALSE))</f>
        <v/>
      </c>
      <c r="AU47" s="441" t="str">
        <f>IF(AU46="","",VLOOKUP(AU46,'シフト記号表（勤務時間帯）'!$C$6:$K$35,9,FALSE))</f>
        <v/>
      </c>
      <c r="AV47" s="447" t="str">
        <f>IF(AV46="","",VLOOKUP(AV46,'シフト記号表（勤務時間帯）'!$C$6:$K$35,9,FALSE))</f>
        <v/>
      </c>
      <c r="AW47" s="447" t="str">
        <f>IF(AW46="","",VLOOKUP(AW46,'シフト記号表（勤務時間帯）'!$C$6:$K$35,9,FALSE))</f>
        <v/>
      </c>
      <c r="AX47" s="479">
        <f>IF($BB$3="４週",SUM(S47:AT47),IF($BB$3="暦月",SUM(S47:AW47),""))</f>
        <v>0</v>
      </c>
      <c r="AY47" s="490"/>
      <c r="AZ47" s="501">
        <f>IF($BB$3="４週",AX47/4,IF($BB$3="暦月",'地密通所（100名）'!AX47/('地密通所（100名）'!$BB$8/7),""))</f>
        <v>0</v>
      </c>
      <c r="BA47" s="509"/>
      <c r="BB47" s="301"/>
      <c r="BC47" s="316"/>
      <c r="BD47" s="316"/>
      <c r="BE47" s="316"/>
      <c r="BF47" s="330"/>
    </row>
    <row r="48" spans="2:58" ht="20.25" customHeight="1">
      <c r="B48" s="362"/>
      <c r="C48" s="36"/>
      <c r="D48" s="56"/>
      <c r="E48" s="66"/>
      <c r="F48" s="69">
        <f>C46</f>
        <v>0</v>
      </c>
      <c r="G48" s="83"/>
      <c r="H48" s="94"/>
      <c r="I48" s="103"/>
      <c r="J48" s="103"/>
      <c r="K48" s="108"/>
      <c r="L48" s="120"/>
      <c r="M48" s="130"/>
      <c r="N48" s="130"/>
      <c r="O48" s="142"/>
      <c r="P48" s="414" t="s">
        <v>73</v>
      </c>
      <c r="Q48" s="423"/>
      <c r="R48" s="431"/>
      <c r="S48" s="442" t="str">
        <f>IF(S46="","",VLOOKUP(S46,'シフト記号表（勤務時間帯）'!$C$6:$U$35,19,FALSE))</f>
        <v/>
      </c>
      <c r="T48" s="448" t="str">
        <f>IF(T46="","",VLOOKUP(T46,'シフト記号表（勤務時間帯）'!$C$6:$U$35,19,FALSE))</f>
        <v/>
      </c>
      <c r="U48" s="448" t="str">
        <f>IF(U46="","",VLOOKUP(U46,'シフト記号表（勤務時間帯）'!$C$6:$U$35,19,FALSE))</f>
        <v/>
      </c>
      <c r="V48" s="448" t="str">
        <f>IF(V46="","",VLOOKUP(V46,'シフト記号表（勤務時間帯）'!$C$6:$U$35,19,FALSE))</f>
        <v/>
      </c>
      <c r="W48" s="448" t="str">
        <f>IF(W46="","",VLOOKUP(W46,'シフト記号表（勤務時間帯）'!$C$6:$U$35,19,FALSE))</f>
        <v/>
      </c>
      <c r="X48" s="448" t="str">
        <f>IF(X46="","",VLOOKUP(X46,'シフト記号表（勤務時間帯）'!$C$6:$U$35,19,FALSE))</f>
        <v/>
      </c>
      <c r="Y48" s="455" t="str">
        <f>IF(Y46="","",VLOOKUP(Y46,'シフト記号表（勤務時間帯）'!$C$6:$U$35,19,FALSE))</f>
        <v/>
      </c>
      <c r="Z48" s="442" t="str">
        <f>IF(Z46="","",VLOOKUP(Z46,'シフト記号表（勤務時間帯）'!$C$6:$U$35,19,FALSE))</f>
        <v/>
      </c>
      <c r="AA48" s="448" t="str">
        <f>IF(AA46="","",VLOOKUP(AA46,'シフト記号表（勤務時間帯）'!$C$6:$U$35,19,FALSE))</f>
        <v/>
      </c>
      <c r="AB48" s="448" t="str">
        <f>IF(AB46="","",VLOOKUP(AB46,'シフト記号表（勤務時間帯）'!$C$6:$U$35,19,FALSE))</f>
        <v/>
      </c>
      <c r="AC48" s="448" t="str">
        <f>IF(AC46="","",VLOOKUP(AC46,'シフト記号表（勤務時間帯）'!$C$6:$U$35,19,FALSE))</f>
        <v/>
      </c>
      <c r="AD48" s="448" t="str">
        <f>IF(AD46="","",VLOOKUP(AD46,'シフト記号表（勤務時間帯）'!$C$6:$U$35,19,FALSE))</f>
        <v/>
      </c>
      <c r="AE48" s="448" t="str">
        <f>IF(AE46="","",VLOOKUP(AE46,'シフト記号表（勤務時間帯）'!$C$6:$U$35,19,FALSE))</f>
        <v/>
      </c>
      <c r="AF48" s="455" t="str">
        <f>IF(AF46="","",VLOOKUP(AF46,'シフト記号表（勤務時間帯）'!$C$6:$U$35,19,FALSE))</f>
        <v/>
      </c>
      <c r="AG48" s="442" t="str">
        <f>IF(AG46="","",VLOOKUP(AG46,'シフト記号表（勤務時間帯）'!$C$6:$U$35,19,FALSE))</f>
        <v/>
      </c>
      <c r="AH48" s="448" t="str">
        <f>IF(AH46="","",VLOOKUP(AH46,'シフト記号表（勤務時間帯）'!$C$6:$U$35,19,FALSE))</f>
        <v/>
      </c>
      <c r="AI48" s="448" t="str">
        <f>IF(AI46="","",VLOOKUP(AI46,'シフト記号表（勤務時間帯）'!$C$6:$U$35,19,FALSE))</f>
        <v/>
      </c>
      <c r="AJ48" s="448" t="str">
        <f>IF(AJ46="","",VLOOKUP(AJ46,'シフト記号表（勤務時間帯）'!$C$6:$U$35,19,FALSE))</f>
        <v/>
      </c>
      <c r="AK48" s="448" t="str">
        <f>IF(AK46="","",VLOOKUP(AK46,'シフト記号表（勤務時間帯）'!$C$6:$U$35,19,FALSE))</f>
        <v/>
      </c>
      <c r="AL48" s="448" t="str">
        <f>IF(AL46="","",VLOOKUP(AL46,'シフト記号表（勤務時間帯）'!$C$6:$U$35,19,FALSE))</f>
        <v/>
      </c>
      <c r="AM48" s="455" t="str">
        <f>IF(AM46="","",VLOOKUP(AM46,'シフト記号表（勤務時間帯）'!$C$6:$U$35,19,FALSE))</f>
        <v/>
      </c>
      <c r="AN48" s="442" t="str">
        <f>IF(AN46="","",VLOOKUP(AN46,'シフト記号表（勤務時間帯）'!$C$6:$U$35,19,FALSE))</f>
        <v/>
      </c>
      <c r="AO48" s="448" t="str">
        <f>IF(AO46="","",VLOOKUP(AO46,'シフト記号表（勤務時間帯）'!$C$6:$U$35,19,FALSE))</f>
        <v/>
      </c>
      <c r="AP48" s="448" t="str">
        <f>IF(AP46="","",VLOOKUP(AP46,'シフト記号表（勤務時間帯）'!$C$6:$U$35,19,FALSE))</f>
        <v/>
      </c>
      <c r="AQ48" s="448" t="str">
        <f>IF(AQ46="","",VLOOKUP(AQ46,'シフト記号表（勤務時間帯）'!$C$6:$U$35,19,FALSE))</f>
        <v/>
      </c>
      <c r="AR48" s="448" t="str">
        <f>IF(AR46="","",VLOOKUP(AR46,'シフト記号表（勤務時間帯）'!$C$6:$U$35,19,FALSE))</f>
        <v/>
      </c>
      <c r="AS48" s="448" t="str">
        <f>IF(AS46="","",VLOOKUP(AS46,'シフト記号表（勤務時間帯）'!$C$6:$U$35,19,FALSE))</f>
        <v/>
      </c>
      <c r="AT48" s="455" t="str">
        <f>IF(AT46="","",VLOOKUP(AT46,'シフト記号表（勤務時間帯）'!$C$6:$U$35,19,FALSE))</f>
        <v/>
      </c>
      <c r="AU48" s="442" t="str">
        <f>IF(AU46="","",VLOOKUP(AU46,'シフト記号表（勤務時間帯）'!$C$6:$U$35,19,FALSE))</f>
        <v/>
      </c>
      <c r="AV48" s="448" t="str">
        <f>IF(AV46="","",VLOOKUP(AV46,'シフト記号表（勤務時間帯）'!$C$6:$U$35,19,FALSE))</f>
        <v/>
      </c>
      <c r="AW48" s="448" t="str">
        <f>IF(AW46="","",VLOOKUP(AW46,'シフト記号表（勤務時間帯）'!$C$6:$U$35,19,FALSE))</f>
        <v/>
      </c>
      <c r="AX48" s="480">
        <f>IF($BB$3="４週",SUM(S48:AT48),IF($BB$3="暦月",SUM(S48:AW48),""))</f>
        <v>0</v>
      </c>
      <c r="AY48" s="491"/>
      <c r="AZ48" s="502">
        <f>IF($BB$3="４週",AX48/4,IF($BB$3="暦月",'地密通所（100名）'!AX48/('地密通所（100名）'!$BB$8/7),""))</f>
        <v>0</v>
      </c>
      <c r="BA48" s="510"/>
      <c r="BB48" s="302"/>
      <c r="BC48" s="317"/>
      <c r="BD48" s="317"/>
      <c r="BE48" s="317"/>
      <c r="BF48" s="331"/>
    </row>
    <row r="49" spans="2:58" ht="20.25" customHeight="1">
      <c r="B49" s="362">
        <f>B46+1</f>
        <v>10</v>
      </c>
      <c r="C49" s="34"/>
      <c r="D49" s="54"/>
      <c r="E49" s="64"/>
      <c r="F49" s="71"/>
      <c r="G49" s="71"/>
      <c r="H49" s="95"/>
      <c r="I49" s="103"/>
      <c r="J49" s="103"/>
      <c r="K49" s="108"/>
      <c r="L49" s="119"/>
      <c r="M49" s="129"/>
      <c r="N49" s="129"/>
      <c r="O49" s="141"/>
      <c r="P49" s="415" t="s">
        <v>70</v>
      </c>
      <c r="Q49" s="424"/>
      <c r="R49" s="432"/>
      <c r="S49" s="551"/>
      <c r="T49" s="553"/>
      <c r="U49" s="553"/>
      <c r="V49" s="553"/>
      <c r="W49" s="553"/>
      <c r="X49" s="553"/>
      <c r="Y49" s="554"/>
      <c r="Z49" s="551"/>
      <c r="AA49" s="553"/>
      <c r="AB49" s="553"/>
      <c r="AC49" s="553"/>
      <c r="AD49" s="553"/>
      <c r="AE49" s="553"/>
      <c r="AF49" s="554"/>
      <c r="AG49" s="551"/>
      <c r="AH49" s="553"/>
      <c r="AI49" s="553"/>
      <c r="AJ49" s="553"/>
      <c r="AK49" s="553"/>
      <c r="AL49" s="553"/>
      <c r="AM49" s="554"/>
      <c r="AN49" s="551"/>
      <c r="AO49" s="553"/>
      <c r="AP49" s="553"/>
      <c r="AQ49" s="553"/>
      <c r="AR49" s="553"/>
      <c r="AS49" s="553"/>
      <c r="AT49" s="554"/>
      <c r="AU49" s="551"/>
      <c r="AV49" s="553"/>
      <c r="AW49" s="553"/>
      <c r="AX49" s="556"/>
      <c r="AY49" s="560"/>
      <c r="AZ49" s="563"/>
      <c r="BA49" s="566"/>
      <c r="BB49" s="303"/>
      <c r="BC49" s="318"/>
      <c r="BD49" s="318"/>
      <c r="BE49" s="318"/>
      <c r="BF49" s="332"/>
    </row>
    <row r="50" spans="2:58" ht="20.25" customHeight="1">
      <c r="B50" s="362"/>
      <c r="C50" s="35"/>
      <c r="D50" s="55"/>
      <c r="E50" s="65"/>
      <c r="F50" s="69"/>
      <c r="G50" s="82"/>
      <c r="H50" s="94"/>
      <c r="I50" s="103"/>
      <c r="J50" s="103"/>
      <c r="K50" s="108"/>
      <c r="L50" s="118"/>
      <c r="M50" s="128"/>
      <c r="N50" s="128"/>
      <c r="O50" s="140"/>
      <c r="P50" s="413" t="s">
        <v>27</v>
      </c>
      <c r="Q50" s="422"/>
      <c r="R50" s="430"/>
      <c r="S50" s="441" t="str">
        <f>IF(S49="","",VLOOKUP(S49,'シフト記号表（勤務時間帯）'!$C$6:$K$35,9,FALSE))</f>
        <v/>
      </c>
      <c r="T50" s="447" t="str">
        <f>IF(T49="","",VLOOKUP(T49,'シフト記号表（勤務時間帯）'!$C$6:$K$35,9,FALSE))</f>
        <v/>
      </c>
      <c r="U50" s="447" t="str">
        <f>IF(U49="","",VLOOKUP(U49,'シフト記号表（勤務時間帯）'!$C$6:$K$35,9,FALSE))</f>
        <v/>
      </c>
      <c r="V50" s="447" t="str">
        <f>IF(V49="","",VLOOKUP(V49,'シフト記号表（勤務時間帯）'!$C$6:$K$35,9,FALSE))</f>
        <v/>
      </c>
      <c r="W50" s="447" t="str">
        <f>IF(W49="","",VLOOKUP(W49,'シフト記号表（勤務時間帯）'!$C$6:$K$35,9,FALSE))</f>
        <v/>
      </c>
      <c r="X50" s="447" t="str">
        <f>IF(X49="","",VLOOKUP(X49,'シフト記号表（勤務時間帯）'!$C$6:$K$35,9,FALSE))</f>
        <v/>
      </c>
      <c r="Y50" s="454" t="str">
        <f>IF(Y49="","",VLOOKUP(Y49,'シフト記号表（勤務時間帯）'!$C$6:$K$35,9,FALSE))</f>
        <v/>
      </c>
      <c r="Z50" s="441" t="str">
        <f>IF(Z49="","",VLOOKUP(Z49,'シフト記号表（勤務時間帯）'!$C$6:$K$35,9,FALSE))</f>
        <v/>
      </c>
      <c r="AA50" s="447" t="str">
        <f>IF(AA49="","",VLOOKUP(AA49,'シフト記号表（勤務時間帯）'!$C$6:$K$35,9,FALSE))</f>
        <v/>
      </c>
      <c r="AB50" s="447" t="str">
        <f>IF(AB49="","",VLOOKUP(AB49,'シフト記号表（勤務時間帯）'!$C$6:$K$35,9,FALSE))</f>
        <v/>
      </c>
      <c r="AC50" s="447" t="str">
        <f>IF(AC49="","",VLOOKUP(AC49,'シフト記号表（勤務時間帯）'!$C$6:$K$35,9,FALSE))</f>
        <v/>
      </c>
      <c r="AD50" s="447" t="str">
        <f>IF(AD49="","",VLOOKUP(AD49,'シフト記号表（勤務時間帯）'!$C$6:$K$35,9,FALSE))</f>
        <v/>
      </c>
      <c r="AE50" s="447" t="str">
        <f>IF(AE49="","",VLOOKUP(AE49,'シフト記号表（勤務時間帯）'!$C$6:$K$35,9,FALSE))</f>
        <v/>
      </c>
      <c r="AF50" s="454" t="str">
        <f>IF(AF49="","",VLOOKUP(AF49,'シフト記号表（勤務時間帯）'!$C$6:$K$35,9,FALSE))</f>
        <v/>
      </c>
      <c r="AG50" s="441" t="str">
        <f>IF(AG49="","",VLOOKUP(AG49,'シフト記号表（勤務時間帯）'!$C$6:$K$35,9,FALSE))</f>
        <v/>
      </c>
      <c r="AH50" s="447" t="str">
        <f>IF(AH49="","",VLOOKUP(AH49,'シフト記号表（勤務時間帯）'!$C$6:$K$35,9,FALSE))</f>
        <v/>
      </c>
      <c r="AI50" s="447" t="str">
        <f>IF(AI49="","",VLOOKUP(AI49,'シフト記号表（勤務時間帯）'!$C$6:$K$35,9,FALSE))</f>
        <v/>
      </c>
      <c r="AJ50" s="447" t="str">
        <f>IF(AJ49="","",VLOOKUP(AJ49,'シフト記号表（勤務時間帯）'!$C$6:$K$35,9,FALSE))</f>
        <v/>
      </c>
      <c r="AK50" s="447" t="str">
        <f>IF(AK49="","",VLOOKUP(AK49,'シフト記号表（勤務時間帯）'!$C$6:$K$35,9,FALSE))</f>
        <v/>
      </c>
      <c r="AL50" s="447" t="str">
        <f>IF(AL49="","",VLOOKUP(AL49,'シフト記号表（勤務時間帯）'!$C$6:$K$35,9,FALSE))</f>
        <v/>
      </c>
      <c r="AM50" s="454" t="str">
        <f>IF(AM49="","",VLOOKUP(AM49,'シフト記号表（勤務時間帯）'!$C$6:$K$35,9,FALSE))</f>
        <v/>
      </c>
      <c r="AN50" s="441" t="str">
        <f>IF(AN49="","",VLOOKUP(AN49,'シフト記号表（勤務時間帯）'!$C$6:$K$35,9,FALSE))</f>
        <v/>
      </c>
      <c r="AO50" s="447" t="str">
        <f>IF(AO49="","",VLOOKUP(AO49,'シフト記号表（勤務時間帯）'!$C$6:$K$35,9,FALSE))</f>
        <v/>
      </c>
      <c r="AP50" s="447" t="str">
        <f>IF(AP49="","",VLOOKUP(AP49,'シフト記号表（勤務時間帯）'!$C$6:$K$35,9,FALSE))</f>
        <v/>
      </c>
      <c r="AQ50" s="447" t="str">
        <f>IF(AQ49="","",VLOOKUP(AQ49,'シフト記号表（勤務時間帯）'!$C$6:$K$35,9,FALSE))</f>
        <v/>
      </c>
      <c r="AR50" s="447" t="str">
        <f>IF(AR49="","",VLOOKUP(AR49,'シフト記号表（勤務時間帯）'!$C$6:$K$35,9,FALSE))</f>
        <v/>
      </c>
      <c r="AS50" s="447" t="str">
        <f>IF(AS49="","",VLOOKUP(AS49,'シフト記号表（勤務時間帯）'!$C$6:$K$35,9,FALSE))</f>
        <v/>
      </c>
      <c r="AT50" s="454" t="str">
        <f>IF(AT49="","",VLOOKUP(AT49,'シフト記号表（勤務時間帯）'!$C$6:$K$35,9,FALSE))</f>
        <v/>
      </c>
      <c r="AU50" s="441" t="str">
        <f>IF(AU49="","",VLOOKUP(AU49,'シフト記号表（勤務時間帯）'!$C$6:$K$35,9,FALSE))</f>
        <v/>
      </c>
      <c r="AV50" s="447" t="str">
        <f>IF(AV49="","",VLOOKUP(AV49,'シフト記号表（勤務時間帯）'!$C$6:$K$35,9,FALSE))</f>
        <v/>
      </c>
      <c r="AW50" s="447" t="str">
        <f>IF(AW49="","",VLOOKUP(AW49,'シフト記号表（勤務時間帯）'!$C$6:$K$35,9,FALSE))</f>
        <v/>
      </c>
      <c r="AX50" s="479">
        <f>IF($BB$3="４週",SUM(S50:AT50),IF($BB$3="暦月",SUM(S50:AW50),""))</f>
        <v>0</v>
      </c>
      <c r="AY50" s="490"/>
      <c r="AZ50" s="501">
        <f>IF($BB$3="４週",AX50/4,IF($BB$3="暦月",'地密通所（100名）'!AX50/('地密通所（100名）'!$BB$8/7),""))</f>
        <v>0</v>
      </c>
      <c r="BA50" s="509"/>
      <c r="BB50" s="301"/>
      <c r="BC50" s="316"/>
      <c r="BD50" s="316"/>
      <c r="BE50" s="316"/>
      <c r="BF50" s="330"/>
    </row>
    <row r="51" spans="2:58" ht="20.25" customHeight="1">
      <c r="B51" s="362"/>
      <c r="C51" s="36"/>
      <c r="D51" s="56"/>
      <c r="E51" s="66"/>
      <c r="F51" s="69">
        <f>C49</f>
        <v>0</v>
      </c>
      <c r="G51" s="83"/>
      <c r="H51" s="94"/>
      <c r="I51" s="103"/>
      <c r="J51" s="103"/>
      <c r="K51" s="108"/>
      <c r="L51" s="120"/>
      <c r="M51" s="130"/>
      <c r="N51" s="130"/>
      <c r="O51" s="142"/>
      <c r="P51" s="414" t="s">
        <v>73</v>
      </c>
      <c r="Q51" s="423"/>
      <c r="R51" s="431"/>
      <c r="S51" s="442" t="str">
        <f>IF(S49="","",VLOOKUP(S49,'シフト記号表（勤務時間帯）'!$C$6:$U$35,19,FALSE))</f>
        <v/>
      </c>
      <c r="T51" s="448" t="str">
        <f>IF(T49="","",VLOOKUP(T49,'シフト記号表（勤務時間帯）'!$C$6:$U$35,19,FALSE))</f>
        <v/>
      </c>
      <c r="U51" s="448" t="str">
        <f>IF(U49="","",VLOOKUP(U49,'シフト記号表（勤務時間帯）'!$C$6:$U$35,19,FALSE))</f>
        <v/>
      </c>
      <c r="V51" s="448" t="str">
        <f>IF(V49="","",VLOOKUP(V49,'シフト記号表（勤務時間帯）'!$C$6:$U$35,19,FALSE))</f>
        <v/>
      </c>
      <c r="W51" s="448" t="str">
        <f>IF(W49="","",VLOOKUP(W49,'シフト記号表（勤務時間帯）'!$C$6:$U$35,19,FALSE))</f>
        <v/>
      </c>
      <c r="X51" s="448" t="str">
        <f>IF(X49="","",VLOOKUP(X49,'シフト記号表（勤務時間帯）'!$C$6:$U$35,19,FALSE))</f>
        <v/>
      </c>
      <c r="Y51" s="455" t="str">
        <f>IF(Y49="","",VLOOKUP(Y49,'シフト記号表（勤務時間帯）'!$C$6:$U$35,19,FALSE))</f>
        <v/>
      </c>
      <c r="Z51" s="442" t="str">
        <f>IF(Z49="","",VLOOKUP(Z49,'シフト記号表（勤務時間帯）'!$C$6:$U$35,19,FALSE))</f>
        <v/>
      </c>
      <c r="AA51" s="448" t="str">
        <f>IF(AA49="","",VLOOKUP(AA49,'シフト記号表（勤務時間帯）'!$C$6:$U$35,19,FALSE))</f>
        <v/>
      </c>
      <c r="AB51" s="448" t="str">
        <f>IF(AB49="","",VLOOKUP(AB49,'シフト記号表（勤務時間帯）'!$C$6:$U$35,19,FALSE))</f>
        <v/>
      </c>
      <c r="AC51" s="448" t="str">
        <f>IF(AC49="","",VLOOKUP(AC49,'シフト記号表（勤務時間帯）'!$C$6:$U$35,19,FALSE))</f>
        <v/>
      </c>
      <c r="AD51" s="448" t="str">
        <f>IF(AD49="","",VLOOKUP(AD49,'シフト記号表（勤務時間帯）'!$C$6:$U$35,19,FALSE))</f>
        <v/>
      </c>
      <c r="AE51" s="448" t="str">
        <f>IF(AE49="","",VLOOKUP(AE49,'シフト記号表（勤務時間帯）'!$C$6:$U$35,19,FALSE))</f>
        <v/>
      </c>
      <c r="AF51" s="455" t="str">
        <f>IF(AF49="","",VLOOKUP(AF49,'シフト記号表（勤務時間帯）'!$C$6:$U$35,19,FALSE))</f>
        <v/>
      </c>
      <c r="AG51" s="442" t="str">
        <f>IF(AG49="","",VLOOKUP(AG49,'シフト記号表（勤務時間帯）'!$C$6:$U$35,19,FALSE))</f>
        <v/>
      </c>
      <c r="AH51" s="448" t="str">
        <f>IF(AH49="","",VLOOKUP(AH49,'シフト記号表（勤務時間帯）'!$C$6:$U$35,19,FALSE))</f>
        <v/>
      </c>
      <c r="AI51" s="448" t="str">
        <f>IF(AI49="","",VLOOKUP(AI49,'シフト記号表（勤務時間帯）'!$C$6:$U$35,19,FALSE))</f>
        <v/>
      </c>
      <c r="AJ51" s="448" t="str">
        <f>IF(AJ49="","",VLOOKUP(AJ49,'シフト記号表（勤務時間帯）'!$C$6:$U$35,19,FALSE))</f>
        <v/>
      </c>
      <c r="AK51" s="448" t="str">
        <f>IF(AK49="","",VLOOKUP(AK49,'シフト記号表（勤務時間帯）'!$C$6:$U$35,19,FALSE))</f>
        <v/>
      </c>
      <c r="AL51" s="448" t="str">
        <f>IF(AL49="","",VLOOKUP(AL49,'シフト記号表（勤務時間帯）'!$C$6:$U$35,19,FALSE))</f>
        <v/>
      </c>
      <c r="AM51" s="455" t="str">
        <f>IF(AM49="","",VLOOKUP(AM49,'シフト記号表（勤務時間帯）'!$C$6:$U$35,19,FALSE))</f>
        <v/>
      </c>
      <c r="AN51" s="442" t="str">
        <f>IF(AN49="","",VLOOKUP(AN49,'シフト記号表（勤務時間帯）'!$C$6:$U$35,19,FALSE))</f>
        <v/>
      </c>
      <c r="AO51" s="448" t="str">
        <f>IF(AO49="","",VLOOKUP(AO49,'シフト記号表（勤務時間帯）'!$C$6:$U$35,19,FALSE))</f>
        <v/>
      </c>
      <c r="AP51" s="448" t="str">
        <f>IF(AP49="","",VLOOKUP(AP49,'シフト記号表（勤務時間帯）'!$C$6:$U$35,19,FALSE))</f>
        <v/>
      </c>
      <c r="AQ51" s="448" t="str">
        <f>IF(AQ49="","",VLOOKUP(AQ49,'シフト記号表（勤務時間帯）'!$C$6:$U$35,19,FALSE))</f>
        <v/>
      </c>
      <c r="AR51" s="448" t="str">
        <f>IF(AR49="","",VLOOKUP(AR49,'シフト記号表（勤務時間帯）'!$C$6:$U$35,19,FALSE))</f>
        <v/>
      </c>
      <c r="AS51" s="448" t="str">
        <f>IF(AS49="","",VLOOKUP(AS49,'シフト記号表（勤務時間帯）'!$C$6:$U$35,19,FALSE))</f>
        <v/>
      </c>
      <c r="AT51" s="455" t="str">
        <f>IF(AT49="","",VLOOKUP(AT49,'シフト記号表（勤務時間帯）'!$C$6:$U$35,19,FALSE))</f>
        <v/>
      </c>
      <c r="AU51" s="442" t="str">
        <f>IF(AU49="","",VLOOKUP(AU49,'シフト記号表（勤務時間帯）'!$C$6:$U$35,19,FALSE))</f>
        <v/>
      </c>
      <c r="AV51" s="448" t="str">
        <f>IF(AV49="","",VLOOKUP(AV49,'シフト記号表（勤務時間帯）'!$C$6:$U$35,19,FALSE))</f>
        <v/>
      </c>
      <c r="AW51" s="448" t="str">
        <f>IF(AW49="","",VLOOKUP(AW49,'シフト記号表（勤務時間帯）'!$C$6:$U$35,19,FALSE))</f>
        <v/>
      </c>
      <c r="AX51" s="480">
        <f>IF($BB$3="４週",SUM(S51:AT51),IF($BB$3="暦月",SUM(S51:AW51),""))</f>
        <v>0</v>
      </c>
      <c r="AY51" s="491"/>
      <c r="AZ51" s="502">
        <f>IF($BB$3="４週",AX51/4,IF($BB$3="暦月",'地密通所（100名）'!AX51/('地密通所（100名）'!$BB$8/7),""))</f>
        <v>0</v>
      </c>
      <c r="BA51" s="510"/>
      <c r="BB51" s="302"/>
      <c r="BC51" s="317"/>
      <c r="BD51" s="317"/>
      <c r="BE51" s="317"/>
      <c r="BF51" s="331"/>
    </row>
    <row r="52" spans="2:58" ht="20.25" customHeight="1">
      <c r="B52" s="362">
        <f>B49+1</f>
        <v>11</v>
      </c>
      <c r="C52" s="34"/>
      <c r="D52" s="54"/>
      <c r="E52" s="64"/>
      <c r="F52" s="71"/>
      <c r="G52" s="71"/>
      <c r="H52" s="95"/>
      <c r="I52" s="103"/>
      <c r="J52" s="103"/>
      <c r="K52" s="108"/>
      <c r="L52" s="119"/>
      <c r="M52" s="129"/>
      <c r="N52" s="129"/>
      <c r="O52" s="141"/>
      <c r="P52" s="415" t="s">
        <v>70</v>
      </c>
      <c r="Q52" s="424"/>
      <c r="R52" s="432"/>
      <c r="S52" s="551"/>
      <c r="T52" s="553"/>
      <c r="U52" s="553"/>
      <c r="V52" s="553"/>
      <c r="W52" s="553"/>
      <c r="X52" s="553"/>
      <c r="Y52" s="554"/>
      <c r="Z52" s="551"/>
      <c r="AA52" s="553"/>
      <c r="AB52" s="553"/>
      <c r="AC52" s="553"/>
      <c r="AD52" s="553"/>
      <c r="AE52" s="553"/>
      <c r="AF52" s="554"/>
      <c r="AG52" s="551"/>
      <c r="AH52" s="553"/>
      <c r="AI52" s="553"/>
      <c r="AJ52" s="553"/>
      <c r="AK52" s="553"/>
      <c r="AL52" s="553"/>
      <c r="AM52" s="554"/>
      <c r="AN52" s="551"/>
      <c r="AO52" s="553"/>
      <c r="AP52" s="553"/>
      <c r="AQ52" s="553"/>
      <c r="AR52" s="553"/>
      <c r="AS52" s="553"/>
      <c r="AT52" s="554"/>
      <c r="AU52" s="551"/>
      <c r="AV52" s="553"/>
      <c r="AW52" s="553"/>
      <c r="AX52" s="556"/>
      <c r="AY52" s="560"/>
      <c r="AZ52" s="563"/>
      <c r="BA52" s="566"/>
      <c r="BB52" s="303"/>
      <c r="BC52" s="318"/>
      <c r="BD52" s="318"/>
      <c r="BE52" s="318"/>
      <c r="BF52" s="332"/>
    </row>
    <row r="53" spans="2:58" ht="20.25" customHeight="1">
      <c r="B53" s="362"/>
      <c r="C53" s="35"/>
      <c r="D53" s="55"/>
      <c r="E53" s="65"/>
      <c r="F53" s="69"/>
      <c r="G53" s="82"/>
      <c r="H53" s="94"/>
      <c r="I53" s="103"/>
      <c r="J53" s="103"/>
      <c r="K53" s="108"/>
      <c r="L53" s="118"/>
      <c r="M53" s="128"/>
      <c r="N53" s="128"/>
      <c r="O53" s="140"/>
      <c r="P53" s="413" t="s">
        <v>27</v>
      </c>
      <c r="Q53" s="422"/>
      <c r="R53" s="430"/>
      <c r="S53" s="441" t="str">
        <f>IF(S52="","",VLOOKUP(S52,'シフト記号表（勤務時間帯）'!$C$6:$K$35,9,FALSE))</f>
        <v/>
      </c>
      <c r="T53" s="447" t="str">
        <f>IF(T52="","",VLOOKUP(T52,'シフト記号表（勤務時間帯）'!$C$6:$K$35,9,FALSE))</f>
        <v/>
      </c>
      <c r="U53" s="447" t="str">
        <f>IF(U52="","",VLOOKUP(U52,'シフト記号表（勤務時間帯）'!$C$6:$K$35,9,FALSE))</f>
        <v/>
      </c>
      <c r="V53" s="447" t="str">
        <f>IF(V52="","",VLOOKUP(V52,'シフト記号表（勤務時間帯）'!$C$6:$K$35,9,FALSE))</f>
        <v/>
      </c>
      <c r="W53" s="447" t="str">
        <f>IF(W52="","",VLOOKUP(W52,'シフト記号表（勤務時間帯）'!$C$6:$K$35,9,FALSE))</f>
        <v/>
      </c>
      <c r="X53" s="447" t="str">
        <f>IF(X52="","",VLOOKUP(X52,'シフト記号表（勤務時間帯）'!$C$6:$K$35,9,FALSE))</f>
        <v/>
      </c>
      <c r="Y53" s="454" t="str">
        <f>IF(Y52="","",VLOOKUP(Y52,'シフト記号表（勤務時間帯）'!$C$6:$K$35,9,FALSE))</f>
        <v/>
      </c>
      <c r="Z53" s="441" t="str">
        <f>IF(Z52="","",VLOOKUP(Z52,'シフト記号表（勤務時間帯）'!$C$6:$K$35,9,FALSE))</f>
        <v/>
      </c>
      <c r="AA53" s="447" t="str">
        <f>IF(AA52="","",VLOOKUP(AA52,'シフト記号表（勤務時間帯）'!$C$6:$K$35,9,FALSE))</f>
        <v/>
      </c>
      <c r="AB53" s="447" t="str">
        <f>IF(AB52="","",VLOOKUP(AB52,'シフト記号表（勤務時間帯）'!$C$6:$K$35,9,FALSE))</f>
        <v/>
      </c>
      <c r="AC53" s="447" t="str">
        <f>IF(AC52="","",VLOOKUP(AC52,'シフト記号表（勤務時間帯）'!$C$6:$K$35,9,FALSE))</f>
        <v/>
      </c>
      <c r="AD53" s="447" t="str">
        <f>IF(AD52="","",VLOOKUP(AD52,'シフト記号表（勤務時間帯）'!$C$6:$K$35,9,FALSE))</f>
        <v/>
      </c>
      <c r="AE53" s="447" t="str">
        <f>IF(AE52="","",VLOOKUP(AE52,'シフト記号表（勤務時間帯）'!$C$6:$K$35,9,FALSE))</f>
        <v/>
      </c>
      <c r="AF53" s="454" t="str">
        <f>IF(AF52="","",VLOOKUP(AF52,'シフト記号表（勤務時間帯）'!$C$6:$K$35,9,FALSE))</f>
        <v/>
      </c>
      <c r="AG53" s="441" t="str">
        <f>IF(AG52="","",VLOOKUP(AG52,'シフト記号表（勤務時間帯）'!$C$6:$K$35,9,FALSE))</f>
        <v/>
      </c>
      <c r="AH53" s="447" t="str">
        <f>IF(AH52="","",VLOOKUP(AH52,'シフト記号表（勤務時間帯）'!$C$6:$K$35,9,FALSE))</f>
        <v/>
      </c>
      <c r="AI53" s="447" t="str">
        <f>IF(AI52="","",VLOOKUP(AI52,'シフト記号表（勤務時間帯）'!$C$6:$K$35,9,FALSE))</f>
        <v/>
      </c>
      <c r="AJ53" s="447" t="str">
        <f>IF(AJ52="","",VLOOKUP(AJ52,'シフト記号表（勤務時間帯）'!$C$6:$K$35,9,FALSE))</f>
        <v/>
      </c>
      <c r="AK53" s="447" t="str">
        <f>IF(AK52="","",VLOOKUP(AK52,'シフト記号表（勤務時間帯）'!$C$6:$K$35,9,FALSE))</f>
        <v/>
      </c>
      <c r="AL53" s="447" t="str">
        <f>IF(AL52="","",VLOOKUP(AL52,'シフト記号表（勤務時間帯）'!$C$6:$K$35,9,FALSE))</f>
        <v/>
      </c>
      <c r="AM53" s="454" t="str">
        <f>IF(AM52="","",VLOOKUP(AM52,'シフト記号表（勤務時間帯）'!$C$6:$K$35,9,FALSE))</f>
        <v/>
      </c>
      <c r="AN53" s="441" t="str">
        <f>IF(AN52="","",VLOOKUP(AN52,'シフト記号表（勤務時間帯）'!$C$6:$K$35,9,FALSE))</f>
        <v/>
      </c>
      <c r="AO53" s="447" t="str">
        <f>IF(AO52="","",VLOOKUP(AO52,'シフト記号表（勤務時間帯）'!$C$6:$K$35,9,FALSE))</f>
        <v/>
      </c>
      <c r="AP53" s="447" t="str">
        <f>IF(AP52="","",VLOOKUP(AP52,'シフト記号表（勤務時間帯）'!$C$6:$K$35,9,FALSE))</f>
        <v/>
      </c>
      <c r="AQ53" s="447" t="str">
        <f>IF(AQ52="","",VLOOKUP(AQ52,'シフト記号表（勤務時間帯）'!$C$6:$K$35,9,FALSE))</f>
        <v/>
      </c>
      <c r="AR53" s="447" t="str">
        <f>IF(AR52="","",VLOOKUP(AR52,'シフト記号表（勤務時間帯）'!$C$6:$K$35,9,FALSE))</f>
        <v/>
      </c>
      <c r="AS53" s="447" t="str">
        <f>IF(AS52="","",VLOOKUP(AS52,'シフト記号表（勤務時間帯）'!$C$6:$K$35,9,FALSE))</f>
        <v/>
      </c>
      <c r="AT53" s="454" t="str">
        <f>IF(AT52="","",VLOOKUP(AT52,'シフト記号表（勤務時間帯）'!$C$6:$K$35,9,FALSE))</f>
        <v/>
      </c>
      <c r="AU53" s="441" t="str">
        <f>IF(AU52="","",VLOOKUP(AU52,'シフト記号表（勤務時間帯）'!$C$6:$K$35,9,FALSE))</f>
        <v/>
      </c>
      <c r="AV53" s="447" t="str">
        <f>IF(AV52="","",VLOOKUP(AV52,'シフト記号表（勤務時間帯）'!$C$6:$K$35,9,FALSE))</f>
        <v/>
      </c>
      <c r="AW53" s="447" t="str">
        <f>IF(AW52="","",VLOOKUP(AW52,'シフト記号表（勤務時間帯）'!$C$6:$K$35,9,FALSE))</f>
        <v/>
      </c>
      <c r="AX53" s="479">
        <f>IF($BB$3="４週",SUM(S53:AT53),IF($BB$3="暦月",SUM(S53:AW53),""))</f>
        <v>0</v>
      </c>
      <c r="AY53" s="490"/>
      <c r="AZ53" s="501">
        <f>IF($BB$3="４週",AX53/4,IF($BB$3="暦月",'地密通所（100名）'!AX53/('地密通所（100名）'!$BB$8/7),""))</f>
        <v>0</v>
      </c>
      <c r="BA53" s="509"/>
      <c r="BB53" s="301"/>
      <c r="BC53" s="316"/>
      <c r="BD53" s="316"/>
      <c r="BE53" s="316"/>
      <c r="BF53" s="330"/>
    </row>
    <row r="54" spans="2:58" ht="20.25" customHeight="1">
      <c r="B54" s="362"/>
      <c r="C54" s="36"/>
      <c r="D54" s="56"/>
      <c r="E54" s="66"/>
      <c r="F54" s="69">
        <f>C52</f>
        <v>0</v>
      </c>
      <c r="G54" s="83"/>
      <c r="H54" s="94"/>
      <c r="I54" s="103"/>
      <c r="J54" s="103"/>
      <c r="K54" s="108"/>
      <c r="L54" s="120"/>
      <c r="M54" s="130"/>
      <c r="N54" s="130"/>
      <c r="O54" s="142"/>
      <c r="P54" s="414" t="s">
        <v>73</v>
      </c>
      <c r="Q54" s="423"/>
      <c r="R54" s="431"/>
      <c r="S54" s="442" t="str">
        <f>IF(S52="","",VLOOKUP(S52,'シフト記号表（勤務時間帯）'!$C$6:$U$35,19,FALSE))</f>
        <v/>
      </c>
      <c r="T54" s="448" t="str">
        <f>IF(T52="","",VLOOKUP(T52,'シフト記号表（勤務時間帯）'!$C$6:$U$35,19,FALSE))</f>
        <v/>
      </c>
      <c r="U54" s="448" t="str">
        <f>IF(U52="","",VLOOKUP(U52,'シフト記号表（勤務時間帯）'!$C$6:$U$35,19,FALSE))</f>
        <v/>
      </c>
      <c r="V54" s="448" t="str">
        <f>IF(V52="","",VLOOKUP(V52,'シフト記号表（勤務時間帯）'!$C$6:$U$35,19,FALSE))</f>
        <v/>
      </c>
      <c r="W54" s="448" t="str">
        <f>IF(W52="","",VLOOKUP(W52,'シフト記号表（勤務時間帯）'!$C$6:$U$35,19,FALSE))</f>
        <v/>
      </c>
      <c r="X54" s="448" t="str">
        <f>IF(X52="","",VLOOKUP(X52,'シフト記号表（勤務時間帯）'!$C$6:$U$35,19,FALSE))</f>
        <v/>
      </c>
      <c r="Y54" s="455" t="str">
        <f>IF(Y52="","",VLOOKUP(Y52,'シフト記号表（勤務時間帯）'!$C$6:$U$35,19,FALSE))</f>
        <v/>
      </c>
      <c r="Z54" s="442" t="str">
        <f>IF(Z52="","",VLOOKUP(Z52,'シフト記号表（勤務時間帯）'!$C$6:$U$35,19,FALSE))</f>
        <v/>
      </c>
      <c r="AA54" s="448" t="str">
        <f>IF(AA52="","",VLOOKUP(AA52,'シフト記号表（勤務時間帯）'!$C$6:$U$35,19,FALSE))</f>
        <v/>
      </c>
      <c r="AB54" s="448" t="str">
        <f>IF(AB52="","",VLOOKUP(AB52,'シフト記号表（勤務時間帯）'!$C$6:$U$35,19,FALSE))</f>
        <v/>
      </c>
      <c r="AC54" s="448" t="str">
        <f>IF(AC52="","",VLOOKUP(AC52,'シフト記号表（勤務時間帯）'!$C$6:$U$35,19,FALSE))</f>
        <v/>
      </c>
      <c r="AD54" s="448" t="str">
        <f>IF(AD52="","",VLOOKUP(AD52,'シフト記号表（勤務時間帯）'!$C$6:$U$35,19,FALSE))</f>
        <v/>
      </c>
      <c r="AE54" s="448" t="str">
        <f>IF(AE52="","",VLOOKUP(AE52,'シフト記号表（勤務時間帯）'!$C$6:$U$35,19,FALSE))</f>
        <v/>
      </c>
      <c r="AF54" s="455" t="str">
        <f>IF(AF52="","",VLOOKUP(AF52,'シフト記号表（勤務時間帯）'!$C$6:$U$35,19,FALSE))</f>
        <v/>
      </c>
      <c r="AG54" s="442" t="str">
        <f>IF(AG52="","",VLOOKUP(AG52,'シフト記号表（勤務時間帯）'!$C$6:$U$35,19,FALSE))</f>
        <v/>
      </c>
      <c r="AH54" s="448" t="str">
        <f>IF(AH52="","",VLOOKUP(AH52,'シフト記号表（勤務時間帯）'!$C$6:$U$35,19,FALSE))</f>
        <v/>
      </c>
      <c r="AI54" s="448" t="str">
        <f>IF(AI52="","",VLOOKUP(AI52,'シフト記号表（勤務時間帯）'!$C$6:$U$35,19,FALSE))</f>
        <v/>
      </c>
      <c r="AJ54" s="448" t="str">
        <f>IF(AJ52="","",VLOOKUP(AJ52,'シフト記号表（勤務時間帯）'!$C$6:$U$35,19,FALSE))</f>
        <v/>
      </c>
      <c r="AK54" s="448" t="str">
        <f>IF(AK52="","",VLOOKUP(AK52,'シフト記号表（勤務時間帯）'!$C$6:$U$35,19,FALSE))</f>
        <v/>
      </c>
      <c r="AL54" s="448" t="str">
        <f>IF(AL52="","",VLOOKUP(AL52,'シフト記号表（勤務時間帯）'!$C$6:$U$35,19,FALSE))</f>
        <v/>
      </c>
      <c r="AM54" s="455" t="str">
        <f>IF(AM52="","",VLOOKUP(AM52,'シフト記号表（勤務時間帯）'!$C$6:$U$35,19,FALSE))</f>
        <v/>
      </c>
      <c r="AN54" s="442" t="str">
        <f>IF(AN52="","",VLOOKUP(AN52,'シフト記号表（勤務時間帯）'!$C$6:$U$35,19,FALSE))</f>
        <v/>
      </c>
      <c r="AO54" s="448" t="str">
        <f>IF(AO52="","",VLOOKUP(AO52,'シフト記号表（勤務時間帯）'!$C$6:$U$35,19,FALSE))</f>
        <v/>
      </c>
      <c r="AP54" s="448" t="str">
        <f>IF(AP52="","",VLOOKUP(AP52,'シフト記号表（勤務時間帯）'!$C$6:$U$35,19,FALSE))</f>
        <v/>
      </c>
      <c r="AQ54" s="448" t="str">
        <f>IF(AQ52="","",VLOOKUP(AQ52,'シフト記号表（勤務時間帯）'!$C$6:$U$35,19,FALSE))</f>
        <v/>
      </c>
      <c r="AR54" s="448" t="str">
        <f>IF(AR52="","",VLOOKUP(AR52,'シフト記号表（勤務時間帯）'!$C$6:$U$35,19,FALSE))</f>
        <v/>
      </c>
      <c r="AS54" s="448" t="str">
        <f>IF(AS52="","",VLOOKUP(AS52,'シフト記号表（勤務時間帯）'!$C$6:$U$35,19,FALSE))</f>
        <v/>
      </c>
      <c r="AT54" s="455" t="str">
        <f>IF(AT52="","",VLOOKUP(AT52,'シフト記号表（勤務時間帯）'!$C$6:$U$35,19,FALSE))</f>
        <v/>
      </c>
      <c r="AU54" s="442" t="str">
        <f>IF(AU52="","",VLOOKUP(AU52,'シフト記号表（勤務時間帯）'!$C$6:$U$35,19,FALSE))</f>
        <v/>
      </c>
      <c r="AV54" s="448" t="str">
        <f>IF(AV52="","",VLOOKUP(AV52,'シフト記号表（勤務時間帯）'!$C$6:$U$35,19,FALSE))</f>
        <v/>
      </c>
      <c r="AW54" s="448" t="str">
        <f>IF(AW52="","",VLOOKUP(AW52,'シフト記号表（勤務時間帯）'!$C$6:$U$35,19,FALSE))</f>
        <v/>
      </c>
      <c r="AX54" s="480">
        <f>IF($BB$3="４週",SUM(S54:AT54),IF($BB$3="暦月",SUM(S54:AW54),""))</f>
        <v>0</v>
      </c>
      <c r="AY54" s="491"/>
      <c r="AZ54" s="502">
        <f>IF($BB$3="４週",AX54/4,IF($BB$3="暦月",'地密通所（100名）'!AX54/('地密通所（100名）'!$BB$8/7),""))</f>
        <v>0</v>
      </c>
      <c r="BA54" s="510"/>
      <c r="BB54" s="302"/>
      <c r="BC54" s="317"/>
      <c r="BD54" s="317"/>
      <c r="BE54" s="317"/>
      <c r="BF54" s="331"/>
    </row>
    <row r="55" spans="2:58" ht="20.25" customHeight="1">
      <c r="B55" s="362">
        <f>B52+1</f>
        <v>12</v>
      </c>
      <c r="C55" s="34"/>
      <c r="D55" s="54"/>
      <c r="E55" s="64"/>
      <c r="F55" s="71"/>
      <c r="G55" s="71"/>
      <c r="H55" s="95"/>
      <c r="I55" s="103"/>
      <c r="J55" s="103"/>
      <c r="K55" s="108"/>
      <c r="L55" s="119"/>
      <c r="M55" s="129"/>
      <c r="N55" s="129"/>
      <c r="O55" s="141"/>
      <c r="P55" s="415" t="s">
        <v>70</v>
      </c>
      <c r="Q55" s="424"/>
      <c r="R55" s="432"/>
      <c r="S55" s="551"/>
      <c r="T55" s="553"/>
      <c r="U55" s="553"/>
      <c r="V55" s="553"/>
      <c r="W55" s="553"/>
      <c r="X55" s="553"/>
      <c r="Y55" s="554"/>
      <c r="Z55" s="551"/>
      <c r="AA55" s="553"/>
      <c r="AB55" s="553"/>
      <c r="AC55" s="553"/>
      <c r="AD55" s="553"/>
      <c r="AE55" s="553"/>
      <c r="AF55" s="554"/>
      <c r="AG55" s="551"/>
      <c r="AH55" s="553"/>
      <c r="AI55" s="553"/>
      <c r="AJ55" s="553"/>
      <c r="AK55" s="553"/>
      <c r="AL55" s="553"/>
      <c r="AM55" s="554"/>
      <c r="AN55" s="551"/>
      <c r="AO55" s="553"/>
      <c r="AP55" s="553"/>
      <c r="AQ55" s="553"/>
      <c r="AR55" s="553"/>
      <c r="AS55" s="553"/>
      <c r="AT55" s="554"/>
      <c r="AU55" s="551"/>
      <c r="AV55" s="553"/>
      <c r="AW55" s="553"/>
      <c r="AX55" s="556"/>
      <c r="AY55" s="560"/>
      <c r="AZ55" s="563"/>
      <c r="BA55" s="566"/>
      <c r="BB55" s="304"/>
      <c r="BC55" s="129"/>
      <c r="BD55" s="129"/>
      <c r="BE55" s="129"/>
      <c r="BF55" s="141"/>
    </row>
    <row r="56" spans="2:58" ht="20.25" customHeight="1">
      <c r="B56" s="362"/>
      <c r="C56" s="35"/>
      <c r="D56" s="55"/>
      <c r="E56" s="65"/>
      <c r="F56" s="69"/>
      <c r="G56" s="82"/>
      <c r="H56" s="94"/>
      <c r="I56" s="103"/>
      <c r="J56" s="103"/>
      <c r="K56" s="108"/>
      <c r="L56" s="118"/>
      <c r="M56" s="128"/>
      <c r="N56" s="128"/>
      <c r="O56" s="140"/>
      <c r="P56" s="413" t="s">
        <v>27</v>
      </c>
      <c r="Q56" s="422"/>
      <c r="R56" s="430"/>
      <c r="S56" s="441" t="str">
        <f>IF(S55="","",VLOOKUP(S55,'シフト記号表（勤務時間帯）'!$C$6:$K$35,9,FALSE))</f>
        <v/>
      </c>
      <c r="T56" s="447" t="str">
        <f>IF(T55="","",VLOOKUP(T55,'シフト記号表（勤務時間帯）'!$C$6:$K$35,9,FALSE))</f>
        <v/>
      </c>
      <c r="U56" s="447" t="str">
        <f>IF(U55="","",VLOOKUP(U55,'シフト記号表（勤務時間帯）'!$C$6:$K$35,9,FALSE))</f>
        <v/>
      </c>
      <c r="V56" s="447" t="str">
        <f>IF(V55="","",VLOOKUP(V55,'シフト記号表（勤務時間帯）'!$C$6:$K$35,9,FALSE))</f>
        <v/>
      </c>
      <c r="W56" s="447" t="str">
        <f>IF(W55="","",VLOOKUP(W55,'シフト記号表（勤務時間帯）'!$C$6:$K$35,9,FALSE))</f>
        <v/>
      </c>
      <c r="X56" s="447" t="str">
        <f>IF(X55="","",VLOOKUP(X55,'シフト記号表（勤務時間帯）'!$C$6:$K$35,9,FALSE))</f>
        <v/>
      </c>
      <c r="Y56" s="454" t="str">
        <f>IF(Y55="","",VLOOKUP(Y55,'シフト記号表（勤務時間帯）'!$C$6:$K$35,9,FALSE))</f>
        <v/>
      </c>
      <c r="Z56" s="441" t="str">
        <f>IF(Z55="","",VLOOKUP(Z55,'シフト記号表（勤務時間帯）'!$C$6:$K$35,9,FALSE))</f>
        <v/>
      </c>
      <c r="AA56" s="447" t="str">
        <f>IF(AA55="","",VLOOKUP(AA55,'シフト記号表（勤務時間帯）'!$C$6:$K$35,9,FALSE))</f>
        <v/>
      </c>
      <c r="AB56" s="447" t="str">
        <f>IF(AB55="","",VLOOKUP(AB55,'シフト記号表（勤務時間帯）'!$C$6:$K$35,9,FALSE))</f>
        <v/>
      </c>
      <c r="AC56" s="447" t="str">
        <f>IF(AC55="","",VLOOKUP(AC55,'シフト記号表（勤務時間帯）'!$C$6:$K$35,9,FALSE))</f>
        <v/>
      </c>
      <c r="AD56" s="447" t="str">
        <f>IF(AD55="","",VLOOKUP(AD55,'シフト記号表（勤務時間帯）'!$C$6:$K$35,9,FALSE))</f>
        <v/>
      </c>
      <c r="AE56" s="447" t="str">
        <f>IF(AE55="","",VLOOKUP(AE55,'シフト記号表（勤務時間帯）'!$C$6:$K$35,9,FALSE))</f>
        <v/>
      </c>
      <c r="AF56" s="454" t="str">
        <f>IF(AF55="","",VLOOKUP(AF55,'シフト記号表（勤務時間帯）'!$C$6:$K$35,9,FALSE))</f>
        <v/>
      </c>
      <c r="AG56" s="441" t="str">
        <f>IF(AG55="","",VLOOKUP(AG55,'シフト記号表（勤務時間帯）'!$C$6:$K$35,9,FALSE))</f>
        <v/>
      </c>
      <c r="AH56" s="447" t="str">
        <f>IF(AH55="","",VLOOKUP(AH55,'シフト記号表（勤務時間帯）'!$C$6:$K$35,9,FALSE))</f>
        <v/>
      </c>
      <c r="AI56" s="447" t="str">
        <f>IF(AI55="","",VLOOKUP(AI55,'シフト記号表（勤務時間帯）'!$C$6:$K$35,9,FALSE))</f>
        <v/>
      </c>
      <c r="AJ56" s="447" t="str">
        <f>IF(AJ55="","",VLOOKUP(AJ55,'シフト記号表（勤務時間帯）'!$C$6:$K$35,9,FALSE))</f>
        <v/>
      </c>
      <c r="AK56" s="447" t="str">
        <f>IF(AK55="","",VLOOKUP(AK55,'シフト記号表（勤務時間帯）'!$C$6:$K$35,9,FALSE))</f>
        <v/>
      </c>
      <c r="AL56" s="447" t="str">
        <f>IF(AL55="","",VLOOKUP(AL55,'シフト記号表（勤務時間帯）'!$C$6:$K$35,9,FALSE))</f>
        <v/>
      </c>
      <c r="AM56" s="454" t="str">
        <f>IF(AM55="","",VLOOKUP(AM55,'シフト記号表（勤務時間帯）'!$C$6:$K$35,9,FALSE))</f>
        <v/>
      </c>
      <c r="AN56" s="441" t="str">
        <f>IF(AN55="","",VLOOKUP(AN55,'シフト記号表（勤務時間帯）'!$C$6:$K$35,9,FALSE))</f>
        <v/>
      </c>
      <c r="AO56" s="447" t="str">
        <f>IF(AO55="","",VLOOKUP(AO55,'シフト記号表（勤務時間帯）'!$C$6:$K$35,9,FALSE))</f>
        <v/>
      </c>
      <c r="AP56" s="447" t="str">
        <f>IF(AP55="","",VLOOKUP(AP55,'シフト記号表（勤務時間帯）'!$C$6:$K$35,9,FALSE))</f>
        <v/>
      </c>
      <c r="AQ56" s="447" t="str">
        <f>IF(AQ55="","",VLOOKUP(AQ55,'シフト記号表（勤務時間帯）'!$C$6:$K$35,9,FALSE))</f>
        <v/>
      </c>
      <c r="AR56" s="447" t="str">
        <f>IF(AR55="","",VLOOKUP(AR55,'シフト記号表（勤務時間帯）'!$C$6:$K$35,9,FALSE))</f>
        <v/>
      </c>
      <c r="AS56" s="447" t="str">
        <f>IF(AS55="","",VLOOKUP(AS55,'シフト記号表（勤務時間帯）'!$C$6:$K$35,9,FALSE))</f>
        <v/>
      </c>
      <c r="AT56" s="454" t="str">
        <f>IF(AT55="","",VLOOKUP(AT55,'シフト記号表（勤務時間帯）'!$C$6:$K$35,9,FALSE))</f>
        <v/>
      </c>
      <c r="AU56" s="441" t="str">
        <f>IF(AU55="","",VLOOKUP(AU55,'シフト記号表（勤務時間帯）'!$C$6:$K$35,9,FALSE))</f>
        <v/>
      </c>
      <c r="AV56" s="447" t="str">
        <f>IF(AV55="","",VLOOKUP(AV55,'シフト記号表（勤務時間帯）'!$C$6:$K$35,9,FALSE))</f>
        <v/>
      </c>
      <c r="AW56" s="447" t="str">
        <f>IF(AW55="","",VLOOKUP(AW55,'シフト記号表（勤務時間帯）'!$C$6:$K$35,9,FALSE))</f>
        <v/>
      </c>
      <c r="AX56" s="479">
        <f>IF($BB$3="４週",SUM(S56:AT56),IF($BB$3="暦月",SUM(S56:AW56),""))</f>
        <v>0</v>
      </c>
      <c r="AY56" s="490"/>
      <c r="AZ56" s="501">
        <f>IF($BB$3="４週",AX56/4,IF($BB$3="暦月",'地密通所（100名）'!AX56/('地密通所（100名）'!$BB$8/7),""))</f>
        <v>0</v>
      </c>
      <c r="BA56" s="509"/>
      <c r="BB56" s="305"/>
      <c r="BC56" s="128"/>
      <c r="BD56" s="128"/>
      <c r="BE56" s="128"/>
      <c r="BF56" s="140"/>
    </row>
    <row r="57" spans="2:58" ht="20.25" customHeight="1">
      <c r="B57" s="362"/>
      <c r="C57" s="36"/>
      <c r="D57" s="56"/>
      <c r="E57" s="66"/>
      <c r="F57" s="69">
        <f>C55</f>
        <v>0</v>
      </c>
      <c r="G57" s="83"/>
      <c r="H57" s="94"/>
      <c r="I57" s="103"/>
      <c r="J57" s="103"/>
      <c r="K57" s="108"/>
      <c r="L57" s="120"/>
      <c r="M57" s="130"/>
      <c r="N57" s="130"/>
      <c r="O57" s="142"/>
      <c r="P57" s="414" t="s">
        <v>73</v>
      </c>
      <c r="Q57" s="423"/>
      <c r="R57" s="431"/>
      <c r="S57" s="442" t="str">
        <f>IF(S55="","",VLOOKUP(S55,'シフト記号表（勤務時間帯）'!$C$6:$U$35,19,FALSE))</f>
        <v/>
      </c>
      <c r="T57" s="448" t="str">
        <f>IF(T55="","",VLOOKUP(T55,'シフト記号表（勤務時間帯）'!$C$6:$U$35,19,FALSE))</f>
        <v/>
      </c>
      <c r="U57" s="448" t="str">
        <f>IF(U55="","",VLOOKUP(U55,'シフト記号表（勤務時間帯）'!$C$6:$U$35,19,FALSE))</f>
        <v/>
      </c>
      <c r="V57" s="448" t="str">
        <f>IF(V55="","",VLOOKUP(V55,'シフト記号表（勤務時間帯）'!$C$6:$U$35,19,FALSE))</f>
        <v/>
      </c>
      <c r="W57" s="448" t="str">
        <f>IF(W55="","",VLOOKUP(W55,'シフト記号表（勤務時間帯）'!$C$6:$U$35,19,FALSE))</f>
        <v/>
      </c>
      <c r="X57" s="448" t="str">
        <f>IF(X55="","",VLOOKUP(X55,'シフト記号表（勤務時間帯）'!$C$6:$U$35,19,FALSE))</f>
        <v/>
      </c>
      <c r="Y57" s="455" t="str">
        <f>IF(Y55="","",VLOOKUP(Y55,'シフト記号表（勤務時間帯）'!$C$6:$U$35,19,FALSE))</f>
        <v/>
      </c>
      <c r="Z57" s="442" t="str">
        <f>IF(Z55="","",VLOOKUP(Z55,'シフト記号表（勤務時間帯）'!$C$6:$U$35,19,FALSE))</f>
        <v/>
      </c>
      <c r="AA57" s="448" t="str">
        <f>IF(AA55="","",VLOOKUP(AA55,'シフト記号表（勤務時間帯）'!$C$6:$U$35,19,FALSE))</f>
        <v/>
      </c>
      <c r="AB57" s="448" t="str">
        <f>IF(AB55="","",VLOOKUP(AB55,'シフト記号表（勤務時間帯）'!$C$6:$U$35,19,FALSE))</f>
        <v/>
      </c>
      <c r="AC57" s="448" t="str">
        <f>IF(AC55="","",VLOOKUP(AC55,'シフト記号表（勤務時間帯）'!$C$6:$U$35,19,FALSE))</f>
        <v/>
      </c>
      <c r="AD57" s="448" t="str">
        <f>IF(AD55="","",VLOOKUP(AD55,'シフト記号表（勤務時間帯）'!$C$6:$U$35,19,FALSE))</f>
        <v/>
      </c>
      <c r="AE57" s="448" t="str">
        <f>IF(AE55="","",VLOOKUP(AE55,'シフト記号表（勤務時間帯）'!$C$6:$U$35,19,FALSE))</f>
        <v/>
      </c>
      <c r="AF57" s="455" t="str">
        <f>IF(AF55="","",VLOOKUP(AF55,'シフト記号表（勤務時間帯）'!$C$6:$U$35,19,FALSE))</f>
        <v/>
      </c>
      <c r="AG57" s="442" t="str">
        <f>IF(AG55="","",VLOOKUP(AG55,'シフト記号表（勤務時間帯）'!$C$6:$U$35,19,FALSE))</f>
        <v/>
      </c>
      <c r="AH57" s="448" t="str">
        <f>IF(AH55="","",VLOOKUP(AH55,'シフト記号表（勤務時間帯）'!$C$6:$U$35,19,FALSE))</f>
        <v/>
      </c>
      <c r="AI57" s="448" t="str">
        <f>IF(AI55="","",VLOOKUP(AI55,'シフト記号表（勤務時間帯）'!$C$6:$U$35,19,FALSE))</f>
        <v/>
      </c>
      <c r="AJ57" s="448" t="str">
        <f>IF(AJ55="","",VLOOKUP(AJ55,'シフト記号表（勤務時間帯）'!$C$6:$U$35,19,FALSE))</f>
        <v/>
      </c>
      <c r="AK57" s="448" t="str">
        <f>IF(AK55="","",VLOOKUP(AK55,'シフト記号表（勤務時間帯）'!$C$6:$U$35,19,FALSE))</f>
        <v/>
      </c>
      <c r="AL57" s="448" t="str">
        <f>IF(AL55="","",VLOOKUP(AL55,'シフト記号表（勤務時間帯）'!$C$6:$U$35,19,FALSE))</f>
        <v/>
      </c>
      <c r="AM57" s="455" t="str">
        <f>IF(AM55="","",VLOOKUP(AM55,'シフト記号表（勤務時間帯）'!$C$6:$U$35,19,FALSE))</f>
        <v/>
      </c>
      <c r="AN57" s="442" t="str">
        <f>IF(AN55="","",VLOOKUP(AN55,'シフト記号表（勤務時間帯）'!$C$6:$U$35,19,FALSE))</f>
        <v/>
      </c>
      <c r="AO57" s="448" t="str">
        <f>IF(AO55="","",VLOOKUP(AO55,'シフト記号表（勤務時間帯）'!$C$6:$U$35,19,FALSE))</f>
        <v/>
      </c>
      <c r="AP57" s="448" t="str">
        <f>IF(AP55="","",VLOOKUP(AP55,'シフト記号表（勤務時間帯）'!$C$6:$U$35,19,FALSE))</f>
        <v/>
      </c>
      <c r="AQ57" s="448" t="str">
        <f>IF(AQ55="","",VLOOKUP(AQ55,'シフト記号表（勤務時間帯）'!$C$6:$U$35,19,FALSE))</f>
        <v/>
      </c>
      <c r="AR57" s="448" t="str">
        <f>IF(AR55="","",VLOOKUP(AR55,'シフト記号表（勤務時間帯）'!$C$6:$U$35,19,FALSE))</f>
        <v/>
      </c>
      <c r="AS57" s="448" t="str">
        <f>IF(AS55="","",VLOOKUP(AS55,'シフト記号表（勤務時間帯）'!$C$6:$U$35,19,FALSE))</f>
        <v/>
      </c>
      <c r="AT57" s="455" t="str">
        <f>IF(AT55="","",VLOOKUP(AT55,'シフト記号表（勤務時間帯）'!$C$6:$U$35,19,FALSE))</f>
        <v/>
      </c>
      <c r="AU57" s="442" t="str">
        <f>IF(AU55="","",VLOOKUP(AU55,'シフト記号表（勤務時間帯）'!$C$6:$U$35,19,FALSE))</f>
        <v/>
      </c>
      <c r="AV57" s="448" t="str">
        <f>IF(AV55="","",VLOOKUP(AV55,'シフト記号表（勤務時間帯）'!$C$6:$U$35,19,FALSE))</f>
        <v/>
      </c>
      <c r="AW57" s="448" t="str">
        <f>IF(AW55="","",VLOOKUP(AW55,'シフト記号表（勤務時間帯）'!$C$6:$U$35,19,FALSE))</f>
        <v/>
      </c>
      <c r="AX57" s="480">
        <f>IF($BB$3="４週",SUM(S57:AT57),IF($BB$3="暦月",SUM(S57:AW57),""))</f>
        <v>0</v>
      </c>
      <c r="AY57" s="491"/>
      <c r="AZ57" s="502">
        <f>IF($BB$3="４週",AX57/4,IF($BB$3="暦月",'地密通所（100名）'!AX57/('地密通所（100名）'!$BB$8/7),""))</f>
        <v>0</v>
      </c>
      <c r="BA57" s="510"/>
      <c r="BB57" s="306"/>
      <c r="BC57" s="130"/>
      <c r="BD57" s="130"/>
      <c r="BE57" s="130"/>
      <c r="BF57" s="142"/>
    </row>
    <row r="58" spans="2:58" ht="20.25" customHeight="1">
      <c r="B58" s="362">
        <f>B55+1</f>
        <v>13</v>
      </c>
      <c r="C58" s="34"/>
      <c r="D58" s="54"/>
      <c r="E58" s="64"/>
      <c r="F58" s="71"/>
      <c r="G58" s="71"/>
      <c r="H58" s="95"/>
      <c r="I58" s="103"/>
      <c r="J58" s="103"/>
      <c r="K58" s="108"/>
      <c r="L58" s="119"/>
      <c r="M58" s="129"/>
      <c r="N58" s="129"/>
      <c r="O58" s="141"/>
      <c r="P58" s="415" t="s">
        <v>70</v>
      </c>
      <c r="Q58" s="424"/>
      <c r="R58" s="432"/>
      <c r="S58" s="551"/>
      <c r="T58" s="553"/>
      <c r="U58" s="553"/>
      <c r="V58" s="553"/>
      <c r="W58" s="553"/>
      <c r="X58" s="553"/>
      <c r="Y58" s="554"/>
      <c r="Z58" s="551"/>
      <c r="AA58" s="553"/>
      <c r="AB58" s="553"/>
      <c r="AC58" s="553"/>
      <c r="AD58" s="553"/>
      <c r="AE58" s="553"/>
      <c r="AF58" s="554"/>
      <c r="AG58" s="551"/>
      <c r="AH58" s="553"/>
      <c r="AI58" s="553"/>
      <c r="AJ58" s="553"/>
      <c r="AK58" s="553"/>
      <c r="AL58" s="553"/>
      <c r="AM58" s="554"/>
      <c r="AN58" s="551"/>
      <c r="AO58" s="553"/>
      <c r="AP58" s="553"/>
      <c r="AQ58" s="553"/>
      <c r="AR58" s="553"/>
      <c r="AS58" s="553"/>
      <c r="AT58" s="554"/>
      <c r="AU58" s="551"/>
      <c r="AV58" s="553"/>
      <c r="AW58" s="553"/>
      <c r="AX58" s="556"/>
      <c r="AY58" s="560"/>
      <c r="AZ58" s="563"/>
      <c r="BA58" s="566"/>
      <c r="BB58" s="304"/>
      <c r="BC58" s="129"/>
      <c r="BD58" s="129"/>
      <c r="BE58" s="129"/>
      <c r="BF58" s="141"/>
    </row>
    <row r="59" spans="2:58" ht="20.25" customHeight="1">
      <c r="B59" s="362"/>
      <c r="C59" s="35"/>
      <c r="D59" s="55"/>
      <c r="E59" s="65"/>
      <c r="F59" s="69"/>
      <c r="G59" s="82"/>
      <c r="H59" s="94"/>
      <c r="I59" s="103"/>
      <c r="J59" s="103"/>
      <c r="K59" s="108"/>
      <c r="L59" s="118"/>
      <c r="M59" s="128"/>
      <c r="N59" s="128"/>
      <c r="O59" s="140"/>
      <c r="P59" s="413" t="s">
        <v>27</v>
      </c>
      <c r="Q59" s="422"/>
      <c r="R59" s="430"/>
      <c r="S59" s="441" t="str">
        <f>IF(S58="","",VLOOKUP(S58,'シフト記号表（勤務時間帯）'!$C$6:$K$35,9,FALSE))</f>
        <v/>
      </c>
      <c r="T59" s="447" t="str">
        <f>IF(T58="","",VLOOKUP(T58,'シフト記号表（勤務時間帯）'!$C$6:$K$35,9,FALSE))</f>
        <v/>
      </c>
      <c r="U59" s="447" t="str">
        <f>IF(U58="","",VLOOKUP(U58,'シフト記号表（勤務時間帯）'!$C$6:$K$35,9,FALSE))</f>
        <v/>
      </c>
      <c r="V59" s="447" t="str">
        <f>IF(V58="","",VLOOKUP(V58,'シフト記号表（勤務時間帯）'!$C$6:$K$35,9,FALSE))</f>
        <v/>
      </c>
      <c r="W59" s="447" t="str">
        <f>IF(W58="","",VLOOKUP(W58,'シフト記号表（勤務時間帯）'!$C$6:$K$35,9,FALSE))</f>
        <v/>
      </c>
      <c r="X59" s="447" t="str">
        <f>IF(X58="","",VLOOKUP(X58,'シフト記号表（勤務時間帯）'!$C$6:$K$35,9,FALSE))</f>
        <v/>
      </c>
      <c r="Y59" s="454" t="str">
        <f>IF(Y58="","",VLOOKUP(Y58,'シフト記号表（勤務時間帯）'!$C$6:$K$35,9,FALSE))</f>
        <v/>
      </c>
      <c r="Z59" s="441" t="str">
        <f>IF(Z58="","",VLOOKUP(Z58,'シフト記号表（勤務時間帯）'!$C$6:$K$35,9,FALSE))</f>
        <v/>
      </c>
      <c r="AA59" s="447" t="str">
        <f>IF(AA58="","",VLOOKUP(AA58,'シフト記号表（勤務時間帯）'!$C$6:$K$35,9,FALSE))</f>
        <v/>
      </c>
      <c r="AB59" s="447" t="str">
        <f>IF(AB58="","",VLOOKUP(AB58,'シフト記号表（勤務時間帯）'!$C$6:$K$35,9,FALSE))</f>
        <v/>
      </c>
      <c r="AC59" s="447" t="str">
        <f>IF(AC58="","",VLOOKUP(AC58,'シフト記号表（勤務時間帯）'!$C$6:$K$35,9,FALSE))</f>
        <v/>
      </c>
      <c r="AD59" s="447" t="str">
        <f>IF(AD58="","",VLOOKUP(AD58,'シフト記号表（勤務時間帯）'!$C$6:$K$35,9,FALSE))</f>
        <v/>
      </c>
      <c r="AE59" s="447" t="str">
        <f>IF(AE58="","",VLOOKUP(AE58,'シフト記号表（勤務時間帯）'!$C$6:$K$35,9,FALSE))</f>
        <v/>
      </c>
      <c r="AF59" s="454" t="str">
        <f>IF(AF58="","",VLOOKUP(AF58,'シフト記号表（勤務時間帯）'!$C$6:$K$35,9,FALSE))</f>
        <v/>
      </c>
      <c r="AG59" s="441" t="str">
        <f>IF(AG58="","",VLOOKUP(AG58,'シフト記号表（勤務時間帯）'!$C$6:$K$35,9,FALSE))</f>
        <v/>
      </c>
      <c r="AH59" s="447" t="str">
        <f>IF(AH58="","",VLOOKUP(AH58,'シフト記号表（勤務時間帯）'!$C$6:$K$35,9,FALSE))</f>
        <v/>
      </c>
      <c r="AI59" s="447" t="str">
        <f>IF(AI58="","",VLOOKUP(AI58,'シフト記号表（勤務時間帯）'!$C$6:$K$35,9,FALSE))</f>
        <v/>
      </c>
      <c r="AJ59" s="447" t="str">
        <f>IF(AJ58="","",VLOOKUP(AJ58,'シフト記号表（勤務時間帯）'!$C$6:$K$35,9,FALSE))</f>
        <v/>
      </c>
      <c r="AK59" s="447" t="str">
        <f>IF(AK58="","",VLOOKUP(AK58,'シフト記号表（勤務時間帯）'!$C$6:$K$35,9,FALSE))</f>
        <v/>
      </c>
      <c r="AL59" s="447" t="str">
        <f>IF(AL58="","",VLOOKUP(AL58,'シフト記号表（勤務時間帯）'!$C$6:$K$35,9,FALSE))</f>
        <v/>
      </c>
      <c r="AM59" s="454" t="str">
        <f>IF(AM58="","",VLOOKUP(AM58,'シフト記号表（勤務時間帯）'!$C$6:$K$35,9,FALSE))</f>
        <v/>
      </c>
      <c r="AN59" s="441" t="str">
        <f>IF(AN58="","",VLOOKUP(AN58,'シフト記号表（勤務時間帯）'!$C$6:$K$35,9,FALSE))</f>
        <v/>
      </c>
      <c r="AO59" s="447" t="str">
        <f>IF(AO58="","",VLOOKUP(AO58,'シフト記号表（勤務時間帯）'!$C$6:$K$35,9,FALSE))</f>
        <v/>
      </c>
      <c r="AP59" s="447" t="str">
        <f>IF(AP58="","",VLOOKUP(AP58,'シフト記号表（勤務時間帯）'!$C$6:$K$35,9,FALSE))</f>
        <v/>
      </c>
      <c r="AQ59" s="447" t="str">
        <f>IF(AQ58="","",VLOOKUP(AQ58,'シフト記号表（勤務時間帯）'!$C$6:$K$35,9,FALSE))</f>
        <v/>
      </c>
      <c r="AR59" s="447" t="str">
        <f>IF(AR58="","",VLOOKUP(AR58,'シフト記号表（勤務時間帯）'!$C$6:$K$35,9,FALSE))</f>
        <v/>
      </c>
      <c r="AS59" s="447" t="str">
        <f>IF(AS58="","",VLOOKUP(AS58,'シフト記号表（勤務時間帯）'!$C$6:$K$35,9,FALSE))</f>
        <v/>
      </c>
      <c r="AT59" s="454" t="str">
        <f>IF(AT58="","",VLOOKUP(AT58,'シフト記号表（勤務時間帯）'!$C$6:$K$35,9,FALSE))</f>
        <v/>
      </c>
      <c r="AU59" s="441" t="str">
        <f>IF(AU58="","",VLOOKUP(AU58,'シフト記号表（勤務時間帯）'!$C$6:$K$35,9,FALSE))</f>
        <v/>
      </c>
      <c r="AV59" s="447" t="str">
        <f>IF(AV58="","",VLOOKUP(AV58,'シフト記号表（勤務時間帯）'!$C$6:$K$35,9,FALSE))</f>
        <v/>
      </c>
      <c r="AW59" s="447" t="str">
        <f>IF(AW58="","",VLOOKUP(AW58,'シフト記号表（勤務時間帯）'!$C$6:$K$35,9,FALSE))</f>
        <v/>
      </c>
      <c r="AX59" s="479">
        <f>IF($BB$3="４週",SUM(S59:AT59),IF($BB$3="暦月",SUM(S59:AW59),""))</f>
        <v>0</v>
      </c>
      <c r="AY59" s="490"/>
      <c r="AZ59" s="501">
        <f>IF($BB$3="４週",AX59/4,IF($BB$3="暦月",'地密通所（100名）'!AX59/('地密通所（100名）'!$BB$8/7),""))</f>
        <v>0</v>
      </c>
      <c r="BA59" s="509"/>
      <c r="BB59" s="305"/>
      <c r="BC59" s="128"/>
      <c r="BD59" s="128"/>
      <c r="BE59" s="128"/>
      <c r="BF59" s="140"/>
    </row>
    <row r="60" spans="2:58" ht="20.25" customHeight="1">
      <c r="B60" s="362"/>
      <c r="C60" s="36"/>
      <c r="D60" s="56"/>
      <c r="E60" s="66"/>
      <c r="F60" s="543">
        <f>C58</f>
        <v>0</v>
      </c>
      <c r="G60" s="83"/>
      <c r="H60" s="94"/>
      <c r="I60" s="103"/>
      <c r="J60" s="103"/>
      <c r="K60" s="108"/>
      <c r="L60" s="120"/>
      <c r="M60" s="130"/>
      <c r="N60" s="130"/>
      <c r="O60" s="142"/>
      <c r="P60" s="414" t="s">
        <v>73</v>
      </c>
      <c r="Q60" s="423"/>
      <c r="R60" s="431"/>
      <c r="S60" s="442" t="str">
        <f>IF(S58="","",VLOOKUP(S58,'シフト記号表（勤務時間帯）'!$C$6:$U$35,19,FALSE))</f>
        <v/>
      </c>
      <c r="T60" s="448" t="str">
        <f>IF(T58="","",VLOOKUP(T58,'シフト記号表（勤務時間帯）'!$C$6:$U$35,19,FALSE))</f>
        <v/>
      </c>
      <c r="U60" s="448" t="str">
        <f>IF(U58="","",VLOOKUP(U58,'シフト記号表（勤務時間帯）'!$C$6:$U$35,19,FALSE))</f>
        <v/>
      </c>
      <c r="V60" s="448" t="str">
        <f>IF(V58="","",VLOOKUP(V58,'シフト記号表（勤務時間帯）'!$C$6:$U$35,19,FALSE))</f>
        <v/>
      </c>
      <c r="W60" s="448" t="str">
        <f>IF(W58="","",VLOOKUP(W58,'シフト記号表（勤務時間帯）'!$C$6:$U$35,19,FALSE))</f>
        <v/>
      </c>
      <c r="X60" s="448" t="str">
        <f>IF(X58="","",VLOOKUP(X58,'シフト記号表（勤務時間帯）'!$C$6:$U$35,19,FALSE))</f>
        <v/>
      </c>
      <c r="Y60" s="455" t="str">
        <f>IF(Y58="","",VLOOKUP(Y58,'シフト記号表（勤務時間帯）'!$C$6:$U$35,19,FALSE))</f>
        <v/>
      </c>
      <c r="Z60" s="442" t="str">
        <f>IF(Z58="","",VLOOKUP(Z58,'シフト記号表（勤務時間帯）'!$C$6:$U$35,19,FALSE))</f>
        <v/>
      </c>
      <c r="AA60" s="448" t="str">
        <f>IF(AA58="","",VLOOKUP(AA58,'シフト記号表（勤務時間帯）'!$C$6:$U$35,19,FALSE))</f>
        <v/>
      </c>
      <c r="AB60" s="448" t="str">
        <f>IF(AB58="","",VLOOKUP(AB58,'シフト記号表（勤務時間帯）'!$C$6:$U$35,19,FALSE))</f>
        <v/>
      </c>
      <c r="AC60" s="448" t="str">
        <f>IF(AC58="","",VLOOKUP(AC58,'シフト記号表（勤務時間帯）'!$C$6:$U$35,19,FALSE))</f>
        <v/>
      </c>
      <c r="AD60" s="448" t="str">
        <f>IF(AD58="","",VLOOKUP(AD58,'シフト記号表（勤務時間帯）'!$C$6:$U$35,19,FALSE))</f>
        <v/>
      </c>
      <c r="AE60" s="448" t="str">
        <f>IF(AE58="","",VLOOKUP(AE58,'シフト記号表（勤務時間帯）'!$C$6:$U$35,19,FALSE))</f>
        <v/>
      </c>
      <c r="AF60" s="455" t="str">
        <f>IF(AF58="","",VLOOKUP(AF58,'シフト記号表（勤務時間帯）'!$C$6:$U$35,19,FALSE))</f>
        <v/>
      </c>
      <c r="AG60" s="442" t="str">
        <f>IF(AG58="","",VLOOKUP(AG58,'シフト記号表（勤務時間帯）'!$C$6:$U$35,19,FALSE))</f>
        <v/>
      </c>
      <c r="AH60" s="448" t="str">
        <f>IF(AH58="","",VLOOKUP(AH58,'シフト記号表（勤務時間帯）'!$C$6:$U$35,19,FALSE))</f>
        <v/>
      </c>
      <c r="AI60" s="448" t="str">
        <f>IF(AI58="","",VLOOKUP(AI58,'シフト記号表（勤務時間帯）'!$C$6:$U$35,19,FALSE))</f>
        <v/>
      </c>
      <c r="AJ60" s="448" t="str">
        <f>IF(AJ58="","",VLOOKUP(AJ58,'シフト記号表（勤務時間帯）'!$C$6:$U$35,19,FALSE))</f>
        <v/>
      </c>
      <c r="AK60" s="448" t="str">
        <f>IF(AK58="","",VLOOKUP(AK58,'シフト記号表（勤務時間帯）'!$C$6:$U$35,19,FALSE))</f>
        <v/>
      </c>
      <c r="AL60" s="448" t="str">
        <f>IF(AL58="","",VLOOKUP(AL58,'シフト記号表（勤務時間帯）'!$C$6:$U$35,19,FALSE))</f>
        <v/>
      </c>
      <c r="AM60" s="455" t="str">
        <f>IF(AM58="","",VLOOKUP(AM58,'シフト記号表（勤務時間帯）'!$C$6:$U$35,19,FALSE))</f>
        <v/>
      </c>
      <c r="AN60" s="442" t="str">
        <f>IF(AN58="","",VLOOKUP(AN58,'シフト記号表（勤務時間帯）'!$C$6:$U$35,19,FALSE))</f>
        <v/>
      </c>
      <c r="AO60" s="448" t="str">
        <f>IF(AO58="","",VLOOKUP(AO58,'シフト記号表（勤務時間帯）'!$C$6:$U$35,19,FALSE))</f>
        <v/>
      </c>
      <c r="AP60" s="448" t="str">
        <f>IF(AP58="","",VLOOKUP(AP58,'シフト記号表（勤務時間帯）'!$C$6:$U$35,19,FALSE))</f>
        <v/>
      </c>
      <c r="AQ60" s="448" t="str">
        <f>IF(AQ58="","",VLOOKUP(AQ58,'シフト記号表（勤務時間帯）'!$C$6:$U$35,19,FALSE))</f>
        <v/>
      </c>
      <c r="AR60" s="448" t="str">
        <f>IF(AR58="","",VLOOKUP(AR58,'シフト記号表（勤務時間帯）'!$C$6:$U$35,19,FALSE))</f>
        <v/>
      </c>
      <c r="AS60" s="448" t="str">
        <f>IF(AS58="","",VLOOKUP(AS58,'シフト記号表（勤務時間帯）'!$C$6:$U$35,19,FALSE))</f>
        <v/>
      </c>
      <c r="AT60" s="455" t="str">
        <f>IF(AT58="","",VLOOKUP(AT58,'シフト記号表（勤務時間帯）'!$C$6:$U$35,19,FALSE))</f>
        <v/>
      </c>
      <c r="AU60" s="442" t="str">
        <f>IF(AU58="","",VLOOKUP(AU58,'シフト記号表（勤務時間帯）'!$C$6:$U$35,19,FALSE))</f>
        <v/>
      </c>
      <c r="AV60" s="448" t="str">
        <f>IF(AV58="","",VLOOKUP(AV58,'シフト記号表（勤務時間帯）'!$C$6:$U$35,19,FALSE))</f>
        <v/>
      </c>
      <c r="AW60" s="448" t="str">
        <f>IF(AW58="","",VLOOKUP(AW58,'シフト記号表（勤務時間帯）'!$C$6:$U$35,19,FALSE))</f>
        <v/>
      </c>
      <c r="AX60" s="480">
        <f>IF($BB$3="４週",SUM(S60:AT60),IF($BB$3="暦月",SUM(S60:AW60),""))</f>
        <v>0</v>
      </c>
      <c r="AY60" s="491"/>
      <c r="AZ60" s="502">
        <f>IF($BB$3="４週",AX60/4,IF($BB$3="暦月",'地密通所（100名）'!AX60/('地密通所（100名）'!$BB$8/7),""))</f>
        <v>0</v>
      </c>
      <c r="BA60" s="510"/>
      <c r="BB60" s="306"/>
      <c r="BC60" s="130"/>
      <c r="BD60" s="130"/>
      <c r="BE60" s="130"/>
      <c r="BF60" s="142"/>
    </row>
    <row r="61" spans="2:58" ht="20.25" customHeight="1">
      <c r="B61" s="542">
        <f>B58+1</f>
        <v>14</v>
      </c>
      <c r="C61" s="35"/>
      <c r="D61" s="55"/>
      <c r="E61" s="65"/>
      <c r="F61" s="544"/>
      <c r="G61" s="544"/>
      <c r="H61" s="545"/>
      <c r="I61" s="546"/>
      <c r="J61" s="546"/>
      <c r="K61" s="547"/>
      <c r="L61" s="118"/>
      <c r="M61" s="128"/>
      <c r="N61" s="128"/>
      <c r="O61" s="140"/>
      <c r="P61" s="548" t="s">
        <v>70</v>
      </c>
      <c r="Q61" s="549"/>
      <c r="R61" s="550"/>
      <c r="S61" s="551"/>
      <c r="T61" s="553"/>
      <c r="U61" s="553"/>
      <c r="V61" s="553"/>
      <c r="W61" s="553"/>
      <c r="X61" s="553"/>
      <c r="Y61" s="554"/>
      <c r="Z61" s="551"/>
      <c r="AA61" s="553"/>
      <c r="AB61" s="553"/>
      <c r="AC61" s="553"/>
      <c r="AD61" s="553"/>
      <c r="AE61" s="553"/>
      <c r="AF61" s="554"/>
      <c r="AG61" s="551"/>
      <c r="AH61" s="553"/>
      <c r="AI61" s="553"/>
      <c r="AJ61" s="553"/>
      <c r="AK61" s="553"/>
      <c r="AL61" s="553"/>
      <c r="AM61" s="554"/>
      <c r="AN61" s="551"/>
      <c r="AO61" s="553"/>
      <c r="AP61" s="553"/>
      <c r="AQ61" s="553"/>
      <c r="AR61" s="553"/>
      <c r="AS61" s="553"/>
      <c r="AT61" s="554"/>
      <c r="AU61" s="551"/>
      <c r="AV61" s="553"/>
      <c r="AW61" s="553"/>
      <c r="AX61" s="557"/>
      <c r="AY61" s="561"/>
      <c r="AZ61" s="564"/>
      <c r="BA61" s="567"/>
      <c r="BB61" s="305"/>
      <c r="BC61" s="128"/>
      <c r="BD61" s="128"/>
      <c r="BE61" s="128"/>
      <c r="BF61" s="140"/>
    </row>
    <row r="62" spans="2:58" ht="20.25" customHeight="1">
      <c r="B62" s="362"/>
      <c r="C62" s="35"/>
      <c r="D62" s="55"/>
      <c r="E62" s="65"/>
      <c r="F62" s="69"/>
      <c r="G62" s="82"/>
      <c r="H62" s="94"/>
      <c r="I62" s="103"/>
      <c r="J62" s="103"/>
      <c r="K62" s="108"/>
      <c r="L62" s="118"/>
      <c r="M62" s="128"/>
      <c r="N62" s="128"/>
      <c r="O62" s="140"/>
      <c r="P62" s="413" t="s">
        <v>27</v>
      </c>
      <c r="Q62" s="422"/>
      <c r="R62" s="430"/>
      <c r="S62" s="441" t="str">
        <f>IF(S61="","",VLOOKUP(S61,'シフト記号表（勤務時間帯）'!$C$6:$K$35,9,FALSE))</f>
        <v/>
      </c>
      <c r="T62" s="447" t="str">
        <f>IF(T61="","",VLOOKUP(T61,'シフト記号表（勤務時間帯）'!$C$6:$K$35,9,FALSE))</f>
        <v/>
      </c>
      <c r="U62" s="447" t="str">
        <f>IF(U61="","",VLOOKUP(U61,'シフト記号表（勤務時間帯）'!$C$6:$K$35,9,FALSE))</f>
        <v/>
      </c>
      <c r="V62" s="447" t="str">
        <f>IF(V61="","",VLOOKUP(V61,'シフト記号表（勤務時間帯）'!$C$6:$K$35,9,FALSE))</f>
        <v/>
      </c>
      <c r="W62" s="447" t="str">
        <f>IF(W61="","",VLOOKUP(W61,'シフト記号表（勤務時間帯）'!$C$6:$K$35,9,FALSE))</f>
        <v/>
      </c>
      <c r="X62" s="447" t="str">
        <f>IF(X61="","",VLOOKUP(X61,'シフト記号表（勤務時間帯）'!$C$6:$K$35,9,FALSE))</f>
        <v/>
      </c>
      <c r="Y62" s="454" t="str">
        <f>IF(Y61="","",VLOOKUP(Y61,'シフト記号表（勤務時間帯）'!$C$6:$K$35,9,FALSE))</f>
        <v/>
      </c>
      <c r="Z62" s="441" t="str">
        <f>IF(Z61="","",VLOOKUP(Z61,'シフト記号表（勤務時間帯）'!$C$6:$K$35,9,FALSE))</f>
        <v/>
      </c>
      <c r="AA62" s="447" t="str">
        <f>IF(AA61="","",VLOOKUP(AA61,'シフト記号表（勤務時間帯）'!$C$6:$K$35,9,FALSE))</f>
        <v/>
      </c>
      <c r="AB62" s="447" t="str">
        <f>IF(AB61="","",VLOOKUP(AB61,'シフト記号表（勤務時間帯）'!$C$6:$K$35,9,FALSE))</f>
        <v/>
      </c>
      <c r="AC62" s="447" t="str">
        <f>IF(AC61="","",VLOOKUP(AC61,'シフト記号表（勤務時間帯）'!$C$6:$K$35,9,FALSE))</f>
        <v/>
      </c>
      <c r="AD62" s="447" t="str">
        <f>IF(AD61="","",VLOOKUP(AD61,'シフト記号表（勤務時間帯）'!$C$6:$K$35,9,FALSE))</f>
        <v/>
      </c>
      <c r="AE62" s="447" t="str">
        <f>IF(AE61="","",VLOOKUP(AE61,'シフト記号表（勤務時間帯）'!$C$6:$K$35,9,FALSE))</f>
        <v/>
      </c>
      <c r="AF62" s="454" t="str">
        <f>IF(AF61="","",VLOOKUP(AF61,'シフト記号表（勤務時間帯）'!$C$6:$K$35,9,FALSE))</f>
        <v/>
      </c>
      <c r="AG62" s="441" t="str">
        <f>IF(AG61="","",VLOOKUP(AG61,'シフト記号表（勤務時間帯）'!$C$6:$K$35,9,FALSE))</f>
        <v/>
      </c>
      <c r="AH62" s="447" t="str">
        <f>IF(AH61="","",VLOOKUP(AH61,'シフト記号表（勤務時間帯）'!$C$6:$K$35,9,FALSE))</f>
        <v/>
      </c>
      <c r="AI62" s="447" t="str">
        <f>IF(AI61="","",VLOOKUP(AI61,'シフト記号表（勤務時間帯）'!$C$6:$K$35,9,FALSE))</f>
        <v/>
      </c>
      <c r="AJ62" s="447" t="str">
        <f>IF(AJ61="","",VLOOKUP(AJ61,'シフト記号表（勤務時間帯）'!$C$6:$K$35,9,FALSE))</f>
        <v/>
      </c>
      <c r="AK62" s="447" t="str">
        <f>IF(AK61="","",VLOOKUP(AK61,'シフト記号表（勤務時間帯）'!$C$6:$K$35,9,FALSE))</f>
        <v/>
      </c>
      <c r="AL62" s="447" t="str">
        <f>IF(AL61="","",VLOOKUP(AL61,'シフト記号表（勤務時間帯）'!$C$6:$K$35,9,FALSE))</f>
        <v/>
      </c>
      <c r="AM62" s="454" t="str">
        <f>IF(AM61="","",VLOOKUP(AM61,'シフト記号表（勤務時間帯）'!$C$6:$K$35,9,FALSE))</f>
        <v/>
      </c>
      <c r="AN62" s="441" t="str">
        <f>IF(AN61="","",VLOOKUP(AN61,'シフト記号表（勤務時間帯）'!$C$6:$K$35,9,FALSE))</f>
        <v/>
      </c>
      <c r="AO62" s="447" t="str">
        <f>IF(AO61="","",VLOOKUP(AO61,'シフト記号表（勤務時間帯）'!$C$6:$K$35,9,FALSE))</f>
        <v/>
      </c>
      <c r="AP62" s="447" t="str">
        <f>IF(AP61="","",VLOOKUP(AP61,'シフト記号表（勤務時間帯）'!$C$6:$K$35,9,FALSE))</f>
        <v/>
      </c>
      <c r="AQ62" s="447" t="str">
        <f>IF(AQ61="","",VLOOKUP(AQ61,'シフト記号表（勤務時間帯）'!$C$6:$K$35,9,FALSE))</f>
        <v/>
      </c>
      <c r="AR62" s="447" t="str">
        <f>IF(AR61="","",VLOOKUP(AR61,'シフト記号表（勤務時間帯）'!$C$6:$K$35,9,FALSE))</f>
        <v/>
      </c>
      <c r="AS62" s="447" t="str">
        <f>IF(AS61="","",VLOOKUP(AS61,'シフト記号表（勤務時間帯）'!$C$6:$K$35,9,FALSE))</f>
        <v/>
      </c>
      <c r="AT62" s="454" t="str">
        <f>IF(AT61="","",VLOOKUP(AT61,'シフト記号表（勤務時間帯）'!$C$6:$K$35,9,FALSE))</f>
        <v/>
      </c>
      <c r="AU62" s="441" t="str">
        <f>IF(AU61="","",VLOOKUP(AU61,'シフト記号表（勤務時間帯）'!$C$6:$K$35,9,FALSE))</f>
        <v/>
      </c>
      <c r="AV62" s="447" t="str">
        <f>IF(AV61="","",VLOOKUP(AV61,'シフト記号表（勤務時間帯）'!$C$6:$K$35,9,FALSE))</f>
        <v/>
      </c>
      <c r="AW62" s="447" t="str">
        <f>IF(AW61="","",VLOOKUP(AW61,'シフト記号表（勤務時間帯）'!$C$6:$K$35,9,FALSE))</f>
        <v/>
      </c>
      <c r="AX62" s="479">
        <f>IF($BB$3="４週",SUM(S62:AT62),IF($BB$3="暦月",SUM(S62:AW62),""))</f>
        <v>0</v>
      </c>
      <c r="AY62" s="490"/>
      <c r="AZ62" s="501">
        <f>IF($BB$3="４週",AX62/4,IF($BB$3="暦月",'地密通所（100名）'!AX62/('地密通所（100名）'!$BB$8/7),""))</f>
        <v>0</v>
      </c>
      <c r="BA62" s="509"/>
      <c r="BB62" s="305"/>
      <c r="BC62" s="128"/>
      <c r="BD62" s="128"/>
      <c r="BE62" s="128"/>
      <c r="BF62" s="140"/>
    </row>
    <row r="63" spans="2:58" ht="20.25" customHeight="1">
      <c r="B63" s="362"/>
      <c r="C63" s="36"/>
      <c r="D63" s="56"/>
      <c r="E63" s="66"/>
      <c r="F63" s="543">
        <f>C61</f>
        <v>0</v>
      </c>
      <c r="G63" s="83"/>
      <c r="H63" s="94"/>
      <c r="I63" s="103"/>
      <c r="J63" s="103"/>
      <c r="K63" s="108"/>
      <c r="L63" s="120"/>
      <c r="M63" s="130"/>
      <c r="N63" s="130"/>
      <c r="O63" s="142"/>
      <c r="P63" s="414" t="s">
        <v>73</v>
      </c>
      <c r="Q63" s="423"/>
      <c r="R63" s="431"/>
      <c r="S63" s="442" t="str">
        <f>IF(S61="","",VLOOKUP(S61,'シフト記号表（勤務時間帯）'!$C$6:$U$35,19,FALSE))</f>
        <v/>
      </c>
      <c r="T63" s="448" t="str">
        <f>IF(T61="","",VLOOKUP(T61,'シフト記号表（勤務時間帯）'!$C$6:$U$35,19,FALSE))</f>
        <v/>
      </c>
      <c r="U63" s="448" t="str">
        <f>IF(U61="","",VLOOKUP(U61,'シフト記号表（勤務時間帯）'!$C$6:$U$35,19,FALSE))</f>
        <v/>
      </c>
      <c r="V63" s="448" t="str">
        <f>IF(V61="","",VLOOKUP(V61,'シフト記号表（勤務時間帯）'!$C$6:$U$35,19,FALSE))</f>
        <v/>
      </c>
      <c r="W63" s="448" t="str">
        <f>IF(W61="","",VLOOKUP(W61,'シフト記号表（勤務時間帯）'!$C$6:$U$35,19,FALSE))</f>
        <v/>
      </c>
      <c r="X63" s="448" t="str">
        <f>IF(X61="","",VLOOKUP(X61,'シフト記号表（勤務時間帯）'!$C$6:$U$35,19,FALSE))</f>
        <v/>
      </c>
      <c r="Y63" s="455" t="str">
        <f>IF(Y61="","",VLOOKUP(Y61,'シフト記号表（勤務時間帯）'!$C$6:$U$35,19,FALSE))</f>
        <v/>
      </c>
      <c r="Z63" s="442" t="str">
        <f>IF(Z61="","",VLOOKUP(Z61,'シフト記号表（勤務時間帯）'!$C$6:$U$35,19,FALSE))</f>
        <v/>
      </c>
      <c r="AA63" s="448" t="str">
        <f>IF(AA61="","",VLOOKUP(AA61,'シフト記号表（勤務時間帯）'!$C$6:$U$35,19,FALSE))</f>
        <v/>
      </c>
      <c r="AB63" s="448" t="str">
        <f>IF(AB61="","",VLOOKUP(AB61,'シフト記号表（勤務時間帯）'!$C$6:$U$35,19,FALSE))</f>
        <v/>
      </c>
      <c r="AC63" s="448" t="str">
        <f>IF(AC61="","",VLOOKUP(AC61,'シフト記号表（勤務時間帯）'!$C$6:$U$35,19,FALSE))</f>
        <v/>
      </c>
      <c r="AD63" s="448" t="str">
        <f>IF(AD61="","",VLOOKUP(AD61,'シフト記号表（勤務時間帯）'!$C$6:$U$35,19,FALSE))</f>
        <v/>
      </c>
      <c r="AE63" s="448" t="str">
        <f>IF(AE61="","",VLOOKUP(AE61,'シフト記号表（勤務時間帯）'!$C$6:$U$35,19,FALSE))</f>
        <v/>
      </c>
      <c r="AF63" s="455" t="str">
        <f>IF(AF61="","",VLOOKUP(AF61,'シフト記号表（勤務時間帯）'!$C$6:$U$35,19,FALSE))</f>
        <v/>
      </c>
      <c r="AG63" s="442" t="str">
        <f>IF(AG61="","",VLOOKUP(AG61,'シフト記号表（勤務時間帯）'!$C$6:$U$35,19,FALSE))</f>
        <v/>
      </c>
      <c r="AH63" s="448" t="str">
        <f>IF(AH61="","",VLOOKUP(AH61,'シフト記号表（勤務時間帯）'!$C$6:$U$35,19,FALSE))</f>
        <v/>
      </c>
      <c r="AI63" s="448" t="str">
        <f>IF(AI61="","",VLOOKUP(AI61,'シフト記号表（勤務時間帯）'!$C$6:$U$35,19,FALSE))</f>
        <v/>
      </c>
      <c r="AJ63" s="448" t="str">
        <f>IF(AJ61="","",VLOOKUP(AJ61,'シフト記号表（勤務時間帯）'!$C$6:$U$35,19,FALSE))</f>
        <v/>
      </c>
      <c r="AK63" s="448" t="str">
        <f>IF(AK61="","",VLOOKUP(AK61,'シフト記号表（勤務時間帯）'!$C$6:$U$35,19,FALSE))</f>
        <v/>
      </c>
      <c r="AL63" s="448" t="str">
        <f>IF(AL61="","",VLOOKUP(AL61,'シフト記号表（勤務時間帯）'!$C$6:$U$35,19,FALSE))</f>
        <v/>
      </c>
      <c r="AM63" s="455" t="str">
        <f>IF(AM61="","",VLOOKUP(AM61,'シフト記号表（勤務時間帯）'!$C$6:$U$35,19,FALSE))</f>
        <v/>
      </c>
      <c r="AN63" s="442" t="str">
        <f>IF(AN61="","",VLOOKUP(AN61,'シフト記号表（勤務時間帯）'!$C$6:$U$35,19,FALSE))</f>
        <v/>
      </c>
      <c r="AO63" s="448" t="str">
        <f>IF(AO61="","",VLOOKUP(AO61,'シフト記号表（勤務時間帯）'!$C$6:$U$35,19,FALSE))</f>
        <v/>
      </c>
      <c r="AP63" s="448" t="str">
        <f>IF(AP61="","",VLOOKUP(AP61,'シフト記号表（勤務時間帯）'!$C$6:$U$35,19,FALSE))</f>
        <v/>
      </c>
      <c r="AQ63" s="448" t="str">
        <f>IF(AQ61="","",VLOOKUP(AQ61,'シフト記号表（勤務時間帯）'!$C$6:$U$35,19,FALSE))</f>
        <v/>
      </c>
      <c r="AR63" s="448" t="str">
        <f>IF(AR61="","",VLOOKUP(AR61,'シフト記号表（勤務時間帯）'!$C$6:$U$35,19,FALSE))</f>
        <v/>
      </c>
      <c r="AS63" s="448" t="str">
        <f>IF(AS61="","",VLOOKUP(AS61,'シフト記号表（勤務時間帯）'!$C$6:$U$35,19,FALSE))</f>
        <v/>
      </c>
      <c r="AT63" s="455" t="str">
        <f>IF(AT61="","",VLOOKUP(AT61,'シフト記号表（勤務時間帯）'!$C$6:$U$35,19,FALSE))</f>
        <v/>
      </c>
      <c r="AU63" s="442" t="str">
        <f>IF(AU61="","",VLOOKUP(AU61,'シフト記号表（勤務時間帯）'!$C$6:$U$35,19,FALSE))</f>
        <v/>
      </c>
      <c r="AV63" s="448" t="str">
        <f>IF(AV61="","",VLOOKUP(AV61,'シフト記号表（勤務時間帯）'!$C$6:$U$35,19,FALSE))</f>
        <v/>
      </c>
      <c r="AW63" s="448" t="str">
        <f>IF(AW61="","",VLOOKUP(AW61,'シフト記号表（勤務時間帯）'!$C$6:$U$35,19,FALSE))</f>
        <v/>
      </c>
      <c r="AX63" s="480">
        <f>IF($BB$3="４週",SUM(S63:AT63),IF($BB$3="暦月",SUM(S63:AW63),""))</f>
        <v>0</v>
      </c>
      <c r="AY63" s="491"/>
      <c r="AZ63" s="502">
        <f>IF($BB$3="４週",AX63/4,IF($BB$3="暦月",'地密通所（100名）'!AX63/('地密通所（100名）'!$BB$8/7),""))</f>
        <v>0</v>
      </c>
      <c r="BA63" s="510"/>
      <c r="BB63" s="306"/>
      <c r="BC63" s="130"/>
      <c r="BD63" s="130"/>
      <c r="BE63" s="130"/>
      <c r="BF63" s="142"/>
    </row>
    <row r="64" spans="2:58" ht="20.25" customHeight="1">
      <c r="B64" s="362">
        <f>B61+1</f>
        <v>15</v>
      </c>
      <c r="C64" s="34"/>
      <c r="D64" s="54"/>
      <c r="E64" s="64"/>
      <c r="F64" s="71"/>
      <c r="G64" s="71"/>
      <c r="H64" s="95"/>
      <c r="I64" s="103"/>
      <c r="J64" s="103"/>
      <c r="K64" s="108"/>
      <c r="L64" s="119"/>
      <c r="M64" s="129"/>
      <c r="N64" s="129"/>
      <c r="O64" s="141"/>
      <c r="P64" s="415" t="s">
        <v>70</v>
      </c>
      <c r="Q64" s="424"/>
      <c r="R64" s="432"/>
      <c r="S64" s="551"/>
      <c r="T64" s="553"/>
      <c r="U64" s="553"/>
      <c r="V64" s="553"/>
      <c r="W64" s="553"/>
      <c r="X64" s="553"/>
      <c r="Y64" s="554"/>
      <c r="Z64" s="551"/>
      <c r="AA64" s="553"/>
      <c r="AB64" s="553"/>
      <c r="AC64" s="553"/>
      <c r="AD64" s="553"/>
      <c r="AE64" s="553"/>
      <c r="AF64" s="554"/>
      <c r="AG64" s="551"/>
      <c r="AH64" s="553"/>
      <c r="AI64" s="553"/>
      <c r="AJ64" s="553"/>
      <c r="AK64" s="553"/>
      <c r="AL64" s="553"/>
      <c r="AM64" s="554"/>
      <c r="AN64" s="551"/>
      <c r="AO64" s="553"/>
      <c r="AP64" s="553"/>
      <c r="AQ64" s="553"/>
      <c r="AR64" s="553"/>
      <c r="AS64" s="553"/>
      <c r="AT64" s="554"/>
      <c r="AU64" s="551"/>
      <c r="AV64" s="553"/>
      <c r="AW64" s="553"/>
      <c r="AX64" s="556"/>
      <c r="AY64" s="560"/>
      <c r="AZ64" s="563"/>
      <c r="BA64" s="566"/>
      <c r="BB64" s="304"/>
      <c r="BC64" s="129"/>
      <c r="BD64" s="129"/>
      <c r="BE64" s="129"/>
      <c r="BF64" s="141"/>
    </row>
    <row r="65" spans="2:58" ht="20.25" customHeight="1">
      <c r="B65" s="362"/>
      <c r="C65" s="35"/>
      <c r="D65" s="55"/>
      <c r="E65" s="65"/>
      <c r="F65" s="69"/>
      <c r="G65" s="82"/>
      <c r="H65" s="94"/>
      <c r="I65" s="103"/>
      <c r="J65" s="103"/>
      <c r="K65" s="108"/>
      <c r="L65" s="118"/>
      <c r="M65" s="128"/>
      <c r="N65" s="128"/>
      <c r="O65" s="140"/>
      <c r="P65" s="413" t="s">
        <v>27</v>
      </c>
      <c r="Q65" s="422"/>
      <c r="R65" s="430"/>
      <c r="S65" s="441" t="str">
        <f>IF(S64="","",VLOOKUP(S64,'シフト記号表（勤務時間帯）'!$C$6:$K$35,9,FALSE))</f>
        <v/>
      </c>
      <c r="T65" s="447" t="str">
        <f>IF(T64="","",VLOOKUP(T64,'シフト記号表（勤務時間帯）'!$C$6:$K$35,9,FALSE))</f>
        <v/>
      </c>
      <c r="U65" s="447" t="str">
        <f>IF(U64="","",VLOOKUP(U64,'シフト記号表（勤務時間帯）'!$C$6:$K$35,9,FALSE))</f>
        <v/>
      </c>
      <c r="V65" s="447" t="str">
        <f>IF(V64="","",VLOOKUP(V64,'シフト記号表（勤務時間帯）'!$C$6:$K$35,9,FALSE))</f>
        <v/>
      </c>
      <c r="W65" s="447" t="str">
        <f>IF(W64="","",VLOOKUP(W64,'シフト記号表（勤務時間帯）'!$C$6:$K$35,9,FALSE))</f>
        <v/>
      </c>
      <c r="X65" s="447" t="str">
        <f>IF(X64="","",VLOOKUP(X64,'シフト記号表（勤務時間帯）'!$C$6:$K$35,9,FALSE))</f>
        <v/>
      </c>
      <c r="Y65" s="454" t="str">
        <f>IF(Y64="","",VLOOKUP(Y64,'シフト記号表（勤務時間帯）'!$C$6:$K$35,9,FALSE))</f>
        <v/>
      </c>
      <c r="Z65" s="441" t="str">
        <f>IF(Z64="","",VLOOKUP(Z64,'シフト記号表（勤務時間帯）'!$C$6:$K$35,9,FALSE))</f>
        <v/>
      </c>
      <c r="AA65" s="447" t="str">
        <f>IF(AA64="","",VLOOKUP(AA64,'シフト記号表（勤務時間帯）'!$C$6:$K$35,9,FALSE))</f>
        <v/>
      </c>
      <c r="AB65" s="447" t="str">
        <f>IF(AB64="","",VLOOKUP(AB64,'シフト記号表（勤務時間帯）'!$C$6:$K$35,9,FALSE))</f>
        <v/>
      </c>
      <c r="AC65" s="447" t="str">
        <f>IF(AC64="","",VLOOKUP(AC64,'シフト記号表（勤務時間帯）'!$C$6:$K$35,9,FALSE))</f>
        <v/>
      </c>
      <c r="AD65" s="447" t="str">
        <f>IF(AD64="","",VLOOKUP(AD64,'シフト記号表（勤務時間帯）'!$C$6:$K$35,9,FALSE))</f>
        <v/>
      </c>
      <c r="AE65" s="447" t="str">
        <f>IF(AE64="","",VLOOKUP(AE64,'シフト記号表（勤務時間帯）'!$C$6:$K$35,9,FALSE))</f>
        <v/>
      </c>
      <c r="AF65" s="454" t="str">
        <f>IF(AF64="","",VLOOKUP(AF64,'シフト記号表（勤務時間帯）'!$C$6:$K$35,9,FALSE))</f>
        <v/>
      </c>
      <c r="AG65" s="441" t="str">
        <f>IF(AG64="","",VLOOKUP(AG64,'シフト記号表（勤務時間帯）'!$C$6:$K$35,9,FALSE))</f>
        <v/>
      </c>
      <c r="AH65" s="447" t="str">
        <f>IF(AH64="","",VLOOKUP(AH64,'シフト記号表（勤務時間帯）'!$C$6:$K$35,9,FALSE))</f>
        <v/>
      </c>
      <c r="AI65" s="447" t="str">
        <f>IF(AI64="","",VLOOKUP(AI64,'シフト記号表（勤務時間帯）'!$C$6:$K$35,9,FALSE))</f>
        <v/>
      </c>
      <c r="AJ65" s="447" t="str">
        <f>IF(AJ64="","",VLOOKUP(AJ64,'シフト記号表（勤務時間帯）'!$C$6:$K$35,9,FALSE))</f>
        <v/>
      </c>
      <c r="AK65" s="447" t="str">
        <f>IF(AK64="","",VLOOKUP(AK64,'シフト記号表（勤務時間帯）'!$C$6:$K$35,9,FALSE))</f>
        <v/>
      </c>
      <c r="AL65" s="447" t="str">
        <f>IF(AL64="","",VLOOKUP(AL64,'シフト記号表（勤務時間帯）'!$C$6:$K$35,9,FALSE))</f>
        <v/>
      </c>
      <c r="AM65" s="454" t="str">
        <f>IF(AM64="","",VLOOKUP(AM64,'シフト記号表（勤務時間帯）'!$C$6:$K$35,9,FALSE))</f>
        <v/>
      </c>
      <c r="AN65" s="441" t="str">
        <f>IF(AN64="","",VLOOKUP(AN64,'シフト記号表（勤務時間帯）'!$C$6:$K$35,9,FALSE))</f>
        <v/>
      </c>
      <c r="AO65" s="447" t="str">
        <f>IF(AO64="","",VLOOKUP(AO64,'シフト記号表（勤務時間帯）'!$C$6:$K$35,9,FALSE))</f>
        <v/>
      </c>
      <c r="AP65" s="447" t="str">
        <f>IF(AP64="","",VLOOKUP(AP64,'シフト記号表（勤務時間帯）'!$C$6:$K$35,9,FALSE))</f>
        <v/>
      </c>
      <c r="AQ65" s="447" t="str">
        <f>IF(AQ64="","",VLOOKUP(AQ64,'シフト記号表（勤務時間帯）'!$C$6:$K$35,9,FALSE))</f>
        <v/>
      </c>
      <c r="AR65" s="447" t="str">
        <f>IF(AR64="","",VLOOKUP(AR64,'シフト記号表（勤務時間帯）'!$C$6:$K$35,9,FALSE))</f>
        <v/>
      </c>
      <c r="AS65" s="447" t="str">
        <f>IF(AS64="","",VLOOKUP(AS64,'シフト記号表（勤務時間帯）'!$C$6:$K$35,9,FALSE))</f>
        <v/>
      </c>
      <c r="AT65" s="454" t="str">
        <f>IF(AT64="","",VLOOKUP(AT64,'シフト記号表（勤務時間帯）'!$C$6:$K$35,9,FALSE))</f>
        <v/>
      </c>
      <c r="AU65" s="441" t="str">
        <f>IF(AU64="","",VLOOKUP(AU64,'シフト記号表（勤務時間帯）'!$C$6:$K$35,9,FALSE))</f>
        <v/>
      </c>
      <c r="AV65" s="447" t="str">
        <f>IF(AV64="","",VLOOKUP(AV64,'シフト記号表（勤務時間帯）'!$C$6:$K$35,9,FALSE))</f>
        <v/>
      </c>
      <c r="AW65" s="447" t="str">
        <f>IF(AW64="","",VLOOKUP(AW64,'シフト記号表（勤務時間帯）'!$C$6:$K$35,9,FALSE))</f>
        <v/>
      </c>
      <c r="AX65" s="479">
        <f>IF($BB$3="４週",SUM(S65:AT65),IF($BB$3="暦月",SUM(S65:AW65),""))</f>
        <v>0</v>
      </c>
      <c r="AY65" s="490"/>
      <c r="AZ65" s="501">
        <f>IF($BB$3="４週",AX65/4,IF($BB$3="暦月",'地密通所（100名）'!AX65/('地密通所（100名）'!$BB$8/7),""))</f>
        <v>0</v>
      </c>
      <c r="BA65" s="509"/>
      <c r="BB65" s="305"/>
      <c r="BC65" s="128"/>
      <c r="BD65" s="128"/>
      <c r="BE65" s="128"/>
      <c r="BF65" s="140"/>
    </row>
    <row r="66" spans="2:58" ht="20.25" customHeight="1">
      <c r="B66" s="362"/>
      <c r="C66" s="36"/>
      <c r="D66" s="56"/>
      <c r="E66" s="66"/>
      <c r="F66" s="543">
        <f>C64</f>
        <v>0</v>
      </c>
      <c r="G66" s="83"/>
      <c r="H66" s="94"/>
      <c r="I66" s="103"/>
      <c r="J66" s="103"/>
      <c r="K66" s="108"/>
      <c r="L66" s="120"/>
      <c r="M66" s="130"/>
      <c r="N66" s="130"/>
      <c r="O66" s="142"/>
      <c r="P66" s="414" t="s">
        <v>73</v>
      </c>
      <c r="Q66" s="423"/>
      <c r="R66" s="431"/>
      <c r="S66" s="442" t="str">
        <f>IF(S64="","",VLOOKUP(S64,'シフト記号表（勤務時間帯）'!$C$6:$U$35,19,FALSE))</f>
        <v/>
      </c>
      <c r="T66" s="448" t="str">
        <f>IF(T64="","",VLOOKUP(T64,'シフト記号表（勤務時間帯）'!$C$6:$U$35,19,FALSE))</f>
        <v/>
      </c>
      <c r="U66" s="448" t="str">
        <f>IF(U64="","",VLOOKUP(U64,'シフト記号表（勤務時間帯）'!$C$6:$U$35,19,FALSE))</f>
        <v/>
      </c>
      <c r="V66" s="448" t="str">
        <f>IF(V64="","",VLOOKUP(V64,'シフト記号表（勤務時間帯）'!$C$6:$U$35,19,FALSE))</f>
        <v/>
      </c>
      <c r="W66" s="448" t="str">
        <f>IF(W64="","",VLOOKUP(W64,'シフト記号表（勤務時間帯）'!$C$6:$U$35,19,FALSE))</f>
        <v/>
      </c>
      <c r="X66" s="448" t="str">
        <f>IF(X64="","",VLOOKUP(X64,'シフト記号表（勤務時間帯）'!$C$6:$U$35,19,FALSE))</f>
        <v/>
      </c>
      <c r="Y66" s="455" t="str">
        <f>IF(Y64="","",VLOOKUP(Y64,'シフト記号表（勤務時間帯）'!$C$6:$U$35,19,FALSE))</f>
        <v/>
      </c>
      <c r="Z66" s="442" t="str">
        <f>IF(Z64="","",VLOOKUP(Z64,'シフト記号表（勤務時間帯）'!$C$6:$U$35,19,FALSE))</f>
        <v/>
      </c>
      <c r="AA66" s="448" t="str">
        <f>IF(AA64="","",VLOOKUP(AA64,'シフト記号表（勤務時間帯）'!$C$6:$U$35,19,FALSE))</f>
        <v/>
      </c>
      <c r="AB66" s="448" t="str">
        <f>IF(AB64="","",VLOOKUP(AB64,'シフト記号表（勤務時間帯）'!$C$6:$U$35,19,FALSE))</f>
        <v/>
      </c>
      <c r="AC66" s="448" t="str">
        <f>IF(AC64="","",VLOOKUP(AC64,'シフト記号表（勤務時間帯）'!$C$6:$U$35,19,FALSE))</f>
        <v/>
      </c>
      <c r="AD66" s="448" t="str">
        <f>IF(AD64="","",VLOOKUP(AD64,'シフト記号表（勤務時間帯）'!$C$6:$U$35,19,FALSE))</f>
        <v/>
      </c>
      <c r="AE66" s="448" t="str">
        <f>IF(AE64="","",VLOOKUP(AE64,'シフト記号表（勤務時間帯）'!$C$6:$U$35,19,FALSE))</f>
        <v/>
      </c>
      <c r="AF66" s="455" t="str">
        <f>IF(AF64="","",VLOOKUP(AF64,'シフト記号表（勤務時間帯）'!$C$6:$U$35,19,FALSE))</f>
        <v/>
      </c>
      <c r="AG66" s="442" t="str">
        <f>IF(AG64="","",VLOOKUP(AG64,'シフト記号表（勤務時間帯）'!$C$6:$U$35,19,FALSE))</f>
        <v/>
      </c>
      <c r="AH66" s="448" t="str">
        <f>IF(AH64="","",VLOOKUP(AH64,'シフト記号表（勤務時間帯）'!$C$6:$U$35,19,FALSE))</f>
        <v/>
      </c>
      <c r="AI66" s="448" t="str">
        <f>IF(AI64="","",VLOOKUP(AI64,'シフト記号表（勤務時間帯）'!$C$6:$U$35,19,FALSE))</f>
        <v/>
      </c>
      <c r="AJ66" s="448" t="str">
        <f>IF(AJ64="","",VLOOKUP(AJ64,'シフト記号表（勤務時間帯）'!$C$6:$U$35,19,FALSE))</f>
        <v/>
      </c>
      <c r="AK66" s="448" t="str">
        <f>IF(AK64="","",VLOOKUP(AK64,'シフト記号表（勤務時間帯）'!$C$6:$U$35,19,FALSE))</f>
        <v/>
      </c>
      <c r="AL66" s="448" t="str">
        <f>IF(AL64="","",VLOOKUP(AL64,'シフト記号表（勤務時間帯）'!$C$6:$U$35,19,FALSE))</f>
        <v/>
      </c>
      <c r="AM66" s="455" t="str">
        <f>IF(AM64="","",VLOOKUP(AM64,'シフト記号表（勤務時間帯）'!$C$6:$U$35,19,FALSE))</f>
        <v/>
      </c>
      <c r="AN66" s="442" t="str">
        <f>IF(AN64="","",VLOOKUP(AN64,'シフト記号表（勤務時間帯）'!$C$6:$U$35,19,FALSE))</f>
        <v/>
      </c>
      <c r="AO66" s="448" t="str">
        <f>IF(AO64="","",VLOOKUP(AO64,'シフト記号表（勤務時間帯）'!$C$6:$U$35,19,FALSE))</f>
        <v/>
      </c>
      <c r="AP66" s="448" t="str">
        <f>IF(AP64="","",VLOOKUP(AP64,'シフト記号表（勤務時間帯）'!$C$6:$U$35,19,FALSE))</f>
        <v/>
      </c>
      <c r="AQ66" s="448" t="str">
        <f>IF(AQ64="","",VLOOKUP(AQ64,'シフト記号表（勤務時間帯）'!$C$6:$U$35,19,FALSE))</f>
        <v/>
      </c>
      <c r="AR66" s="448" t="str">
        <f>IF(AR64="","",VLOOKUP(AR64,'シフト記号表（勤務時間帯）'!$C$6:$U$35,19,FALSE))</f>
        <v/>
      </c>
      <c r="AS66" s="448" t="str">
        <f>IF(AS64="","",VLOOKUP(AS64,'シフト記号表（勤務時間帯）'!$C$6:$U$35,19,FALSE))</f>
        <v/>
      </c>
      <c r="AT66" s="455" t="str">
        <f>IF(AT64="","",VLOOKUP(AT64,'シフト記号表（勤務時間帯）'!$C$6:$U$35,19,FALSE))</f>
        <v/>
      </c>
      <c r="AU66" s="442" t="str">
        <f>IF(AU64="","",VLOOKUP(AU64,'シフト記号表（勤務時間帯）'!$C$6:$U$35,19,FALSE))</f>
        <v/>
      </c>
      <c r="AV66" s="448" t="str">
        <f>IF(AV64="","",VLOOKUP(AV64,'シフト記号表（勤務時間帯）'!$C$6:$U$35,19,FALSE))</f>
        <v/>
      </c>
      <c r="AW66" s="448" t="str">
        <f>IF(AW64="","",VLOOKUP(AW64,'シフト記号表（勤務時間帯）'!$C$6:$U$35,19,FALSE))</f>
        <v/>
      </c>
      <c r="AX66" s="480">
        <f>IF($BB$3="４週",SUM(S66:AT66),IF($BB$3="暦月",SUM(S66:AW66),""))</f>
        <v>0</v>
      </c>
      <c r="AY66" s="491"/>
      <c r="AZ66" s="502">
        <f>IF($BB$3="４週",AX66/4,IF($BB$3="暦月",'地密通所（100名）'!AX66/('地密通所（100名）'!$BB$8/7),""))</f>
        <v>0</v>
      </c>
      <c r="BA66" s="510"/>
      <c r="BB66" s="306"/>
      <c r="BC66" s="130"/>
      <c r="BD66" s="130"/>
      <c r="BE66" s="130"/>
      <c r="BF66" s="142"/>
    </row>
    <row r="67" spans="2:58" ht="20.25" customHeight="1">
      <c r="B67" s="362">
        <f>B64+1</f>
        <v>16</v>
      </c>
      <c r="C67" s="34"/>
      <c r="D67" s="54"/>
      <c r="E67" s="64"/>
      <c r="F67" s="71"/>
      <c r="G67" s="71"/>
      <c r="H67" s="95"/>
      <c r="I67" s="103"/>
      <c r="J67" s="103"/>
      <c r="K67" s="108"/>
      <c r="L67" s="119"/>
      <c r="M67" s="129"/>
      <c r="N67" s="129"/>
      <c r="O67" s="141"/>
      <c r="P67" s="415" t="s">
        <v>70</v>
      </c>
      <c r="Q67" s="424"/>
      <c r="R67" s="432"/>
      <c r="S67" s="551"/>
      <c r="T67" s="553"/>
      <c r="U67" s="553"/>
      <c r="V67" s="553"/>
      <c r="W67" s="553"/>
      <c r="X67" s="553"/>
      <c r="Y67" s="554"/>
      <c r="Z67" s="551"/>
      <c r="AA67" s="553"/>
      <c r="AB67" s="553"/>
      <c r="AC67" s="553"/>
      <c r="AD67" s="553"/>
      <c r="AE67" s="553"/>
      <c r="AF67" s="554"/>
      <c r="AG67" s="551"/>
      <c r="AH67" s="553"/>
      <c r="AI67" s="553"/>
      <c r="AJ67" s="553"/>
      <c r="AK67" s="553"/>
      <c r="AL67" s="553"/>
      <c r="AM67" s="554"/>
      <c r="AN67" s="551"/>
      <c r="AO67" s="553"/>
      <c r="AP67" s="553"/>
      <c r="AQ67" s="553"/>
      <c r="AR67" s="553"/>
      <c r="AS67" s="553"/>
      <c r="AT67" s="554"/>
      <c r="AU67" s="551"/>
      <c r="AV67" s="553"/>
      <c r="AW67" s="553"/>
      <c r="AX67" s="556"/>
      <c r="AY67" s="560"/>
      <c r="AZ67" s="563"/>
      <c r="BA67" s="566"/>
      <c r="BB67" s="304"/>
      <c r="BC67" s="129"/>
      <c r="BD67" s="129"/>
      <c r="BE67" s="129"/>
      <c r="BF67" s="141"/>
    </row>
    <row r="68" spans="2:58" ht="20.25" customHeight="1">
      <c r="B68" s="362"/>
      <c r="C68" s="35"/>
      <c r="D68" s="55"/>
      <c r="E68" s="65"/>
      <c r="F68" s="69"/>
      <c r="G68" s="82"/>
      <c r="H68" s="94"/>
      <c r="I68" s="103"/>
      <c r="J68" s="103"/>
      <c r="K68" s="108"/>
      <c r="L68" s="118"/>
      <c r="M68" s="128"/>
      <c r="N68" s="128"/>
      <c r="O68" s="140"/>
      <c r="P68" s="413" t="s">
        <v>27</v>
      </c>
      <c r="Q68" s="422"/>
      <c r="R68" s="430"/>
      <c r="S68" s="441" t="str">
        <f>IF(S67="","",VLOOKUP(S67,'シフト記号表（勤務時間帯）'!$C$6:$K$35,9,FALSE))</f>
        <v/>
      </c>
      <c r="T68" s="447" t="str">
        <f>IF(T67="","",VLOOKUP(T67,'シフト記号表（勤務時間帯）'!$C$6:$K$35,9,FALSE))</f>
        <v/>
      </c>
      <c r="U68" s="447" t="str">
        <f>IF(U67="","",VLOOKUP(U67,'シフト記号表（勤務時間帯）'!$C$6:$K$35,9,FALSE))</f>
        <v/>
      </c>
      <c r="V68" s="447" t="str">
        <f>IF(V67="","",VLOOKUP(V67,'シフト記号表（勤務時間帯）'!$C$6:$K$35,9,FALSE))</f>
        <v/>
      </c>
      <c r="W68" s="447" t="str">
        <f>IF(W67="","",VLOOKUP(W67,'シフト記号表（勤務時間帯）'!$C$6:$K$35,9,FALSE))</f>
        <v/>
      </c>
      <c r="X68" s="447" t="str">
        <f>IF(X67="","",VLOOKUP(X67,'シフト記号表（勤務時間帯）'!$C$6:$K$35,9,FALSE))</f>
        <v/>
      </c>
      <c r="Y68" s="454" t="str">
        <f>IF(Y67="","",VLOOKUP(Y67,'シフト記号表（勤務時間帯）'!$C$6:$K$35,9,FALSE))</f>
        <v/>
      </c>
      <c r="Z68" s="441" t="str">
        <f>IF(Z67="","",VLOOKUP(Z67,'シフト記号表（勤務時間帯）'!$C$6:$K$35,9,FALSE))</f>
        <v/>
      </c>
      <c r="AA68" s="447" t="str">
        <f>IF(AA67="","",VLOOKUP(AA67,'シフト記号表（勤務時間帯）'!$C$6:$K$35,9,FALSE))</f>
        <v/>
      </c>
      <c r="AB68" s="447" t="str">
        <f>IF(AB67="","",VLOOKUP(AB67,'シフト記号表（勤務時間帯）'!$C$6:$K$35,9,FALSE))</f>
        <v/>
      </c>
      <c r="AC68" s="447" t="str">
        <f>IF(AC67="","",VLOOKUP(AC67,'シフト記号表（勤務時間帯）'!$C$6:$K$35,9,FALSE))</f>
        <v/>
      </c>
      <c r="AD68" s="447" t="str">
        <f>IF(AD67="","",VLOOKUP(AD67,'シフト記号表（勤務時間帯）'!$C$6:$K$35,9,FALSE))</f>
        <v/>
      </c>
      <c r="AE68" s="447" t="str">
        <f>IF(AE67="","",VLOOKUP(AE67,'シフト記号表（勤務時間帯）'!$C$6:$K$35,9,FALSE))</f>
        <v/>
      </c>
      <c r="AF68" s="454" t="str">
        <f>IF(AF67="","",VLOOKUP(AF67,'シフト記号表（勤務時間帯）'!$C$6:$K$35,9,FALSE))</f>
        <v/>
      </c>
      <c r="AG68" s="441" t="str">
        <f>IF(AG67="","",VLOOKUP(AG67,'シフト記号表（勤務時間帯）'!$C$6:$K$35,9,FALSE))</f>
        <v/>
      </c>
      <c r="AH68" s="447" t="str">
        <f>IF(AH67="","",VLOOKUP(AH67,'シフト記号表（勤務時間帯）'!$C$6:$K$35,9,FALSE))</f>
        <v/>
      </c>
      <c r="AI68" s="447" t="str">
        <f>IF(AI67="","",VLOOKUP(AI67,'シフト記号表（勤務時間帯）'!$C$6:$K$35,9,FALSE))</f>
        <v/>
      </c>
      <c r="AJ68" s="447" t="str">
        <f>IF(AJ67="","",VLOOKUP(AJ67,'シフト記号表（勤務時間帯）'!$C$6:$K$35,9,FALSE))</f>
        <v/>
      </c>
      <c r="AK68" s="447" t="str">
        <f>IF(AK67="","",VLOOKUP(AK67,'シフト記号表（勤務時間帯）'!$C$6:$K$35,9,FALSE))</f>
        <v/>
      </c>
      <c r="AL68" s="447" t="str">
        <f>IF(AL67="","",VLOOKUP(AL67,'シフト記号表（勤務時間帯）'!$C$6:$K$35,9,FALSE))</f>
        <v/>
      </c>
      <c r="AM68" s="454" t="str">
        <f>IF(AM67="","",VLOOKUP(AM67,'シフト記号表（勤務時間帯）'!$C$6:$K$35,9,FALSE))</f>
        <v/>
      </c>
      <c r="AN68" s="441" t="str">
        <f>IF(AN67="","",VLOOKUP(AN67,'シフト記号表（勤務時間帯）'!$C$6:$K$35,9,FALSE))</f>
        <v/>
      </c>
      <c r="AO68" s="447" t="str">
        <f>IF(AO67="","",VLOOKUP(AO67,'シフト記号表（勤務時間帯）'!$C$6:$K$35,9,FALSE))</f>
        <v/>
      </c>
      <c r="AP68" s="447" t="str">
        <f>IF(AP67="","",VLOOKUP(AP67,'シフト記号表（勤務時間帯）'!$C$6:$K$35,9,FALSE))</f>
        <v/>
      </c>
      <c r="AQ68" s="447" t="str">
        <f>IF(AQ67="","",VLOOKUP(AQ67,'シフト記号表（勤務時間帯）'!$C$6:$K$35,9,FALSE))</f>
        <v/>
      </c>
      <c r="AR68" s="447" t="str">
        <f>IF(AR67="","",VLOOKUP(AR67,'シフト記号表（勤務時間帯）'!$C$6:$K$35,9,FALSE))</f>
        <v/>
      </c>
      <c r="AS68" s="447" t="str">
        <f>IF(AS67="","",VLOOKUP(AS67,'シフト記号表（勤務時間帯）'!$C$6:$K$35,9,FALSE))</f>
        <v/>
      </c>
      <c r="AT68" s="454" t="str">
        <f>IF(AT67="","",VLOOKUP(AT67,'シフト記号表（勤務時間帯）'!$C$6:$K$35,9,FALSE))</f>
        <v/>
      </c>
      <c r="AU68" s="441" t="str">
        <f>IF(AU67="","",VLOOKUP(AU67,'シフト記号表（勤務時間帯）'!$C$6:$K$35,9,FALSE))</f>
        <v/>
      </c>
      <c r="AV68" s="447" t="str">
        <f>IF(AV67="","",VLOOKUP(AV67,'シフト記号表（勤務時間帯）'!$C$6:$K$35,9,FALSE))</f>
        <v/>
      </c>
      <c r="AW68" s="447" t="str">
        <f>IF(AW67="","",VLOOKUP(AW67,'シフト記号表（勤務時間帯）'!$C$6:$K$35,9,FALSE))</f>
        <v/>
      </c>
      <c r="AX68" s="479">
        <f>IF($BB$3="４週",SUM(S68:AT68),IF($BB$3="暦月",SUM(S68:AW68),""))</f>
        <v>0</v>
      </c>
      <c r="AY68" s="490"/>
      <c r="AZ68" s="501">
        <f>IF($BB$3="４週",AX68/4,IF($BB$3="暦月",'地密通所（100名）'!AX68/('地密通所（100名）'!$BB$8/7),""))</f>
        <v>0</v>
      </c>
      <c r="BA68" s="509"/>
      <c r="BB68" s="305"/>
      <c r="BC68" s="128"/>
      <c r="BD68" s="128"/>
      <c r="BE68" s="128"/>
      <c r="BF68" s="140"/>
    </row>
    <row r="69" spans="2:58" ht="20.25" customHeight="1">
      <c r="B69" s="362"/>
      <c r="C69" s="36"/>
      <c r="D69" s="56"/>
      <c r="E69" s="66"/>
      <c r="F69" s="543">
        <f>C67</f>
        <v>0</v>
      </c>
      <c r="G69" s="83"/>
      <c r="H69" s="94"/>
      <c r="I69" s="103"/>
      <c r="J69" s="103"/>
      <c r="K69" s="108"/>
      <c r="L69" s="120"/>
      <c r="M69" s="130"/>
      <c r="N69" s="130"/>
      <c r="O69" s="142"/>
      <c r="P69" s="414" t="s">
        <v>73</v>
      </c>
      <c r="Q69" s="423"/>
      <c r="R69" s="431"/>
      <c r="S69" s="442" t="str">
        <f>IF(S67="","",VLOOKUP(S67,'シフト記号表（勤務時間帯）'!$C$6:$U$35,19,FALSE))</f>
        <v/>
      </c>
      <c r="T69" s="448" t="str">
        <f>IF(T67="","",VLOOKUP(T67,'シフト記号表（勤務時間帯）'!$C$6:$U$35,19,FALSE))</f>
        <v/>
      </c>
      <c r="U69" s="448" t="str">
        <f>IF(U67="","",VLOOKUP(U67,'シフト記号表（勤務時間帯）'!$C$6:$U$35,19,FALSE))</f>
        <v/>
      </c>
      <c r="V69" s="448" t="str">
        <f>IF(V67="","",VLOOKUP(V67,'シフト記号表（勤務時間帯）'!$C$6:$U$35,19,FALSE))</f>
        <v/>
      </c>
      <c r="W69" s="448" t="str">
        <f>IF(W67="","",VLOOKUP(W67,'シフト記号表（勤務時間帯）'!$C$6:$U$35,19,FALSE))</f>
        <v/>
      </c>
      <c r="X69" s="448" t="str">
        <f>IF(X67="","",VLOOKUP(X67,'シフト記号表（勤務時間帯）'!$C$6:$U$35,19,FALSE))</f>
        <v/>
      </c>
      <c r="Y69" s="455" t="str">
        <f>IF(Y67="","",VLOOKUP(Y67,'シフト記号表（勤務時間帯）'!$C$6:$U$35,19,FALSE))</f>
        <v/>
      </c>
      <c r="Z69" s="442" t="str">
        <f>IF(Z67="","",VLOOKUP(Z67,'シフト記号表（勤務時間帯）'!$C$6:$U$35,19,FALSE))</f>
        <v/>
      </c>
      <c r="AA69" s="448" t="str">
        <f>IF(AA67="","",VLOOKUP(AA67,'シフト記号表（勤務時間帯）'!$C$6:$U$35,19,FALSE))</f>
        <v/>
      </c>
      <c r="AB69" s="448" t="str">
        <f>IF(AB67="","",VLOOKUP(AB67,'シフト記号表（勤務時間帯）'!$C$6:$U$35,19,FALSE))</f>
        <v/>
      </c>
      <c r="AC69" s="448" t="str">
        <f>IF(AC67="","",VLOOKUP(AC67,'シフト記号表（勤務時間帯）'!$C$6:$U$35,19,FALSE))</f>
        <v/>
      </c>
      <c r="AD69" s="448" t="str">
        <f>IF(AD67="","",VLOOKUP(AD67,'シフト記号表（勤務時間帯）'!$C$6:$U$35,19,FALSE))</f>
        <v/>
      </c>
      <c r="AE69" s="448" t="str">
        <f>IF(AE67="","",VLOOKUP(AE67,'シフト記号表（勤務時間帯）'!$C$6:$U$35,19,FALSE))</f>
        <v/>
      </c>
      <c r="AF69" s="455" t="str">
        <f>IF(AF67="","",VLOOKUP(AF67,'シフト記号表（勤務時間帯）'!$C$6:$U$35,19,FALSE))</f>
        <v/>
      </c>
      <c r="AG69" s="442" t="str">
        <f>IF(AG67="","",VLOOKUP(AG67,'シフト記号表（勤務時間帯）'!$C$6:$U$35,19,FALSE))</f>
        <v/>
      </c>
      <c r="AH69" s="448" t="str">
        <f>IF(AH67="","",VLOOKUP(AH67,'シフト記号表（勤務時間帯）'!$C$6:$U$35,19,FALSE))</f>
        <v/>
      </c>
      <c r="AI69" s="448" t="str">
        <f>IF(AI67="","",VLOOKUP(AI67,'シフト記号表（勤務時間帯）'!$C$6:$U$35,19,FALSE))</f>
        <v/>
      </c>
      <c r="AJ69" s="448" t="str">
        <f>IF(AJ67="","",VLOOKUP(AJ67,'シフト記号表（勤務時間帯）'!$C$6:$U$35,19,FALSE))</f>
        <v/>
      </c>
      <c r="AK69" s="448" t="str">
        <f>IF(AK67="","",VLOOKUP(AK67,'シフト記号表（勤務時間帯）'!$C$6:$U$35,19,FALSE))</f>
        <v/>
      </c>
      <c r="AL69" s="448" t="str">
        <f>IF(AL67="","",VLOOKUP(AL67,'シフト記号表（勤務時間帯）'!$C$6:$U$35,19,FALSE))</f>
        <v/>
      </c>
      <c r="AM69" s="455" t="str">
        <f>IF(AM67="","",VLOOKUP(AM67,'シフト記号表（勤務時間帯）'!$C$6:$U$35,19,FALSE))</f>
        <v/>
      </c>
      <c r="AN69" s="442" t="str">
        <f>IF(AN67="","",VLOOKUP(AN67,'シフト記号表（勤務時間帯）'!$C$6:$U$35,19,FALSE))</f>
        <v/>
      </c>
      <c r="AO69" s="448" t="str">
        <f>IF(AO67="","",VLOOKUP(AO67,'シフト記号表（勤務時間帯）'!$C$6:$U$35,19,FALSE))</f>
        <v/>
      </c>
      <c r="AP69" s="448" t="str">
        <f>IF(AP67="","",VLOOKUP(AP67,'シフト記号表（勤務時間帯）'!$C$6:$U$35,19,FALSE))</f>
        <v/>
      </c>
      <c r="AQ69" s="448" t="str">
        <f>IF(AQ67="","",VLOOKUP(AQ67,'シフト記号表（勤務時間帯）'!$C$6:$U$35,19,FALSE))</f>
        <v/>
      </c>
      <c r="AR69" s="448" t="str">
        <f>IF(AR67="","",VLOOKUP(AR67,'シフト記号表（勤務時間帯）'!$C$6:$U$35,19,FALSE))</f>
        <v/>
      </c>
      <c r="AS69" s="448" t="str">
        <f>IF(AS67="","",VLOOKUP(AS67,'シフト記号表（勤務時間帯）'!$C$6:$U$35,19,FALSE))</f>
        <v/>
      </c>
      <c r="AT69" s="455" t="str">
        <f>IF(AT67="","",VLOOKUP(AT67,'シフト記号表（勤務時間帯）'!$C$6:$U$35,19,FALSE))</f>
        <v/>
      </c>
      <c r="AU69" s="442" t="str">
        <f>IF(AU67="","",VLOOKUP(AU67,'シフト記号表（勤務時間帯）'!$C$6:$U$35,19,FALSE))</f>
        <v/>
      </c>
      <c r="AV69" s="448" t="str">
        <f>IF(AV67="","",VLOOKUP(AV67,'シフト記号表（勤務時間帯）'!$C$6:$U$35,19,FALSE))</f>
        <v/>
      </c>
      <c r="AW69" s="448" t="str">
        <f>IF(AW67="","",VLOOKUP(AW67,'シフト記号表（勤務時間帯）'!$C$6:$U$35,19,FALSE))</f>
        <v/>
      </c>
      <c r="AX69" s="480">
        <f>IF($BB$3="４週",SUM(S69:AT69),IF($BB$3="暦月",SUM(S69:AW69),""))</f>
        <v>0</v>
      </c>
      <c r="AY69" s="491"/>
      <c r="AZ69" s="502">
        <f>IF($BB$3="４週",AX69/4,IF($BB$3="暦月",'地密通所（100名）'!AX69/('地密通所（100名）'!$BB$8/7),""))</f>
        <v>0</v>
      </c>
      <c r="BA69" s="510"/>
      <c r="BB69" s="306"/>
      <c r="BC69" s="130"/>
      <c r="BD69" s="130"/>
      <c r="BE69" s="130"/>
      <c r="BF69" s="142"/>
    </row>
    <row r="70" spans="2:58" ht="20.25" customHeight="1">
      <c r="B70" s="362">
        <f>B67+1</f>
        <v>17</v>
      </c>
      <c r="C70" s="34"/>
      <c r="D70" s="54"/>
      <c r="E70" s="64"/>
      <c r="F70" s="71"/>
      <c r="G70" s="71"/>
      <c r="H70" s="95"/>
      <c r="I70" s="103"/>
      <c r="J70" s="103"/>
      <c r="K70" s="108"/>
      <c r="L70" s="119"/>
      <c r="M70" s="129"/>
      <c r="N70" s="129"/>
      <c r="O70" s="141"/>
      <c r="P70" s="415" t="s">
        <v>70</v>
      </c>
      <c r="Q70" s="424"/>
      <c r="R70" s="432"/>
      <c r="S70" s="551"/>
      <c r="T70" s="553"/>
      <c r="U70" s="553"/>
      <c r="V70" s="553"/>
      <c r="W70" s="553"/>
      <c r="X70" s="553"/>
      <c r="Y70" s="554"/>
      <c r="Z70" s="551"/>
      <c r="AA70" s="553"/>
      <c r="AB70" s="553"/>
      <c r="AC70" s="553"/>
      <c r="AD70" s="553"/>
      <c r="AE70" s="553"/>
      <c r="AF70" s="554"/>
      <c r="AG70" s="551"/>
      <c r="AH70" s="553"/>
      <c r="AI70" s="553"/>
      <c r="AJ70" s="553"/>
      <c r="AK70" s="553"/>
      <c r="AL70" s="553"/>
      <c r="AM70" s="554"/>
      <c r="AN70" s="551"/>
      <c r="AO70" s="553"/>
      <c r="AP70" s="553"/>
      <c r="AQ70" s="553"/>
      <c r="AR70" s="553"/>
      <c r="AS70" s="553"/>
      <c r="AT70" s="554"/>
      <c r="AU70" s="551"/>
      <c r="AV70" s="553"/>
      <c r="AW70" s="553"/>
      <c r="AX70" s="556"/>
      <c r="AY70" s="560"/>
      <c r="AZ70" s="563"/>
      <c r="BA70" s="566"/>
      <c r="BB70" s="304"/>
      <c r="BC70" s="129"/>
      <c r="BD70" s="129"/>
      <c r="BE70" s="129"/>
      <c r="BF70" s="141"/>
    </row>
    <row r="71" spans="2:58" ht="20.25" customHeight="1">
      <c r="B71" s="362"/>
      <c r="C71" s="35"/>
      <c r="D71" s="55"/>
      <c r="E71" s="65"/>
      <c r="F71" s="69"/>
      <c r="G71" s="82"/>
      <c r="H71" s="94"/>
      <c r="I71" s="103"/>
      <c r="J71" s="103"/>
      <c r="K71" s="108"/>
      <c r="L71" s="118"/>
      <c r="M71" s="128"/>
      <c r="N71" s="128"/>
      <c r="O71" s="140"/>
      <c r="P71" s="413" t="s">
        <v>27</v>
      </c>
      <c r="Q71" s="422"/>
      <c r="R71" s="430"/>
      <c r="S71" s="441" t="str">
        <f>IF(S70="","",VLOOKUP(S70,'シフト記号表（勤務時間帯）'!$C$6:$K$35,9,FALSE))</f>
        <v/>
      </c>
      <c r="T71" s="447" t="str">
        <f>IF(T70="","",VLOOKUP(T70,'シフト記号表（勤務時間帯）'!$C$6:$K$35,9,FALSE))</f>
        <v/>
      </c>
      <c r="U71" s="447" t="str">
        <f>IF(U70="","",VLOOKUP(U70,'シフト記号表（勤務時間帯）'!$C$6:$K$35,9,FALSE))</f>
        <v/>
      </c>
      <c r="V71" s="447" t="str">
        <f>IF(V70="","",VLOOKUP(V70,'シフト記号表（勤務時間帯）'!$C$6:$K$35,9,FALSE))</f>
        <v/>
      </c>
      <c r="W71" s="447" t="str">
        <f>IF(W70="","",VLOOKUP(W70,'シフト記号表（勤務時間帯）'!$C$6:$K$35,9,FALSE))</f>
        <v/>
      </c>
      <c r="X71" s="447" t="str">
        <f>IF(X70="","",VLOOKUP(X70,'シフト記号表（勤務時間帯）'!$C$6:$K$35,9,FALSE))</f>
        <v/>
      </c>
      <c r="Y71" s="454" t="str">
        <f>IF(Y70="","",VLOOKUP(Y70,'シフト記号表（勤務時間帯）'!$C$6:$K$35,9,FALSE))</f>
        <v/>
      </c>
      <c r="Z71" s="441" t="str">
        <f>IF(Z70="","",VLOOKUP(Z70,'シフト記号表（勤務時間帯）'!$C$6:$K$35,9,FALSE))</f>
        <v/>
      </c>
      <c r="AA71" s="447" t="str">
        <f>IF(AA70="","",VLOOKUP(AA70,'シフト記号表（勤務時間帯）'!$C$6:$K$35,9,FALSE))</f>
        <v/>
      </c>
      <c r="AB71" s="447" t="str">
        <f>IF(AB70="","",VLOOKUP(AB70,'シフト記号表（勤務時間帯）'!$C$6:$K$35,9,FALSE))</f>
        <v/>
      </c>
      <c r="AC71" s="447" t="str">
        <f>IF(AC70="","",VLOOKUP(AC70,'シフト記号表（勤務時間帯）'!$C$6:$K$35,9,FALSE))</f>
        <v/>
      </c>
      <c r="AD71" s="447" t="str">
        <f>IF(AD70="","",VLOOKUP(AD70,'シフト記号表（勤務時間帯）'!$C$6:$K$35,9,FALSE))</f>
        <v/>
      </c>
      <c r="AE71" s="447" t="str">
        <f>IF(AE70="","",VLOOKUP(AE70,'シフト記号表（勤務時間帯）'!$C$6:$K$35,9,FALSE))</f>
        <v/>
      </c>
      <c r="AF71" s="454" t="str">
        <f>IF(AF70="","",VLOOKUP(AF70,'シフト記号表（勤務時間帯）'!$C$6:$K$35,9,FALSE))</f>
        <v/>
      </c>
      <c r="AG71" s="441" t="str">
        <f>IF(AG70="","",VLOOKUP(AG70,'シフト記号表（勤務時間帯）'!$C$6:$K$35,9,FALSE))</f>
        <v/>
      </c>
      <c r="AH71" s="447" t="str">
        <f>IF(AH70="","",VLOOKUP(AH70,'シフト記号表（勤務時間帯）'!$C$6:$K$35,9,FALSE))</f>
        <v/>
      </c>
      <c r="AI71" s="447" t="str">
        <f>IF(AI70="","",VLOOKUP(AI70,'シフト記号表（勤務時間帯）'!$C$6:$K$35,9,FALSE))</f>
        <v/>
      </c>
      <c r="AJ71" s="447" t="str">
        <f>IF(AJ70="","",VLOOKUP(AJ70,'シフト記号表（勤務時間帯）'!$C$6:$K$35,9,FALSE))</f>
        <v/>
      </c>
      <c r="AK71" s="447" t="str">
        <f>IF(AK70="","",VLOOKUP(AK70,'シフト記号表（勤務時間帯）'!$C$6:$K$35,9,FALSE))</f>
        <v/>
      </c>
      <c r="AL71" s="447" t="str">
        <f>IF(AL70="","",VLOOKUP(AL70,'シフト記号表（勤務時間帯）'!$C$6:$K$35,9,FALSE))</f>
        <v/>
      </c>
      <c r="AM71" s="454" t="str">
        <f>IF(AM70="","",VLOOKUP(AM70,'シフト記号表（勤務時間帯）'!$C$6:$K$35,9,FALSE))</f>
        <v/>
      </c>
      <c r="AN71" s="441" t="str">
        <f>IF(AN70="","",VLOOKUP(AN70,'シフト記号表（勤務時間帯）'!$C$6:$K$35,9,FALSE))</f>
        <v/>
      </c>
      <c r="AO71" s="447" t="str">
        <f>IF(AO70="","",VLOOKUP(AO70,'シフト記号表（勤務時間帯）'!$C$6:$K$35,9,FALSE))</f>
        <v/>
      </c>
      <c r="AP71" s="447" t="str">
        <f>IF(AP70="","",VLOOKUP(AP70,'シフト記号表（勤務時間帯）'!$C$6:$K$35,9,FALSE))</f>
        <v/>
      </c>
      <c r="AQ71" s="447" t="str">
        <f>IF(AQ70="","",VLOOKUP(AQ70,'シフト記号表（勤務時間帯）'!$C$6:$K$35,9,FALSE))</f>
        <v/>
      </c>
      <c r="AR71" s="447" t="str">
        <f>IF(AR70="","",VLOOKUP(AR70,'シフト記号表（勤務時間帯）'!$C$6:$K$35,9,FALSE))</f>
        <v/>
      </c>
      <c r="AS71" s="447" t="str">
        <f>IF(AS70="","",VLOOKUP(AS70,'シフト記号表（勤務時間帯）'!$C$6:$K$35,9,FALSE))</f>
        <v/>
      </c>
      <c r="AT71" s="454" t="str">
        <f>IF(AT70="","",VLOOKUP(AT70,'シフト記号表（勤務時間帯）'!$C$6:$K$35,9,FALSE))</f>
        <v/>
      </c>
      <c r="AU71" s="441" t="str">
        <f>IF(AU70="","",VLOOKUP(AU70,'シフト記号表（勤務時間帯）'!$C$6:$K$35,9,FALSE))</f>
        <v/>
      </c>
      <c r="AV71" s="447" t="str">
        <f>IF(AV70="","",VLOOKUP(AV70,'シフト記号表（勤務時間帯）'!$C$6:$K$35,9,FALSE))</f>
        <v/>
      </c>
      <c r="AW71" s="447" t="str">
        <f>IF(AW70="","",VLOOKUP(AW70,'シフト記号表（勤務時間帯）'!$C$6:$K$35,9,FALSE))</f>
        <v/>
      </c>
      <c r="AX71" s="479">
        <f>IF($BB$3="４週",SUM(S71:AT71),IF($BB$3="暦月",SUM(S71:AW71),""))</f>
        <v>0</v>
      </c>
      <c r="AY71" s="490"/>
      <c r="AZ71" s="501">
        <f>IF($BB$3="４週",AX71/4,IF($BB$3="暦月",'地密通所（100名）'!AX71/('地密通所（100名）'!$BB$8/7),""))</f>
        <v>0</v>
      </c>
      <c r="BA71" s="509"/>
      <c r="BB71" s="305"/>
      <c r="BC71" s="128"/>
      <c r="BD71" s="128"/>
      <c r="BE71" s="128"/>
      <c r="BF71" s="140"/>
    </row>
    <row r="72" spans="2:58" ht="20.25" customHeight="1">
      <c r="B72" s="362"/>
      <c r="C72" s="36"/>
      <c r="D72" s="56"/>
      <c r="E72" s="66"/>
      <c r="F72" s="543">
        <f>C70</f>
        <v>0</v>
      </c>
      <c r="G72" s="83"/>
      <c r="H72" s="94"/>
      <c r="I72" s="103"/>
      <c r="J72" s="103"/>
      <c r="K72" s="108"/>
      <c r="L72" s="120"/>
      <c r="M72" s="130"/>
      <c r="N72" s="130"/>
      <c r="O72" s="142"/>
      <c r="P72" s="414" t="s">
        <v>73</v>
      </c>
      <c r="Q72" s="423"/>
      <c r="R72" s="431"/>
      <c r="S72" s="442" t="str">
        <f>IF(S70="","",VLOOKUP(S70,'シフト記号表（勤務時間帯）'!$C$6:$U$35,19,FALSE))</f>
        <v/>
      </c>
      <c r="T72" s="448" t="str">
        <f>IF(T70="","",VLOOKUP(T70,'シフト記号表（勤務時間帯）'!$C$6:$U$35,19,FALSE))</f>
        <v/>
      </c>
      <c r="U72" s="448" t="str">
        <f>IF(U70="","",VLOOKUP(U70,'シフト記号表（勤務時間帯）'!$C$6:$U$35,19,FALSE))</f>
        <v/>
      </c>
      <c r="V72" s="448" t="str">
        <f>IF(V70="","",VLOOKUP(V70,'シフト記号表（勤務時間帯）'!$C$6:$U$35,19,FALSE))</f>
        <v/>
      </c>
      <c r="W72" s="448" t="str">
        <f>IF(W70="","",VLOOKUP(W70,'シフト記号表（勤務時間帯）'!$C$6:$U$35,19,FALSE))</f>
        <v/>
      </c>
      <c r="X72" s="448" t="str">
        <f>IF(X70="","",VLOOKUP(X70,'シフト記号表（勤務時間帯）'!$C$6:$U$35,19,FALSE))</f>
        <v/>
      </c>
      <c r="Y72" s="455" t="str">
        <f>IF(Y70="","",VLOOKUP(Y70,'シフト記号表（勤務時間帯）'!$C$6:$U$35,19,FALSE))</f>
        <v/>
      </c>
      <c r="Z72" s="442" t="str">
        <f>IF(Z70="","",VLOOKUP(Z70,'シフト記号表（勤務時間帯）'!$C$6:$U$35,19,FALSE))</f>
        <v/>
      </c>
      <c r="AA72" s="448" t="str">
        <f>IF(AA70="","",VLOOKUP(AA70,'シフト記号表（勤務時間帯）'!$C$6:$U$35,19,FALSE))</f>
        <v/>
      </c>
      <c r="AB72" s="448" t="str">
        <f>IF(AB70="","",VLOOKUP(AB70,'シフト記号表（勤務時間帯）'!$C$6:$U$35,19,FALSE))</f>
        <v/>
      </c>
      <c r="AC72" s="448" t="str">
        <f>IF(AC70="","",VLOOKUP(AC70,'シフト記号表（勤務時間帯）'!$C$6:$U$35,19,FALSE))</f>
        <v/>
      </c>
      <c r="AD72" s="448" t="str">
        <f>IF(AD70="","",VLOOKUP(AD70,'シフト記号表（勤務時間帯）'!$C$6:$U$35,19,FALSE))</f>
        <v/>
      </c>
      <c r="AE72" s="448" t="str">
        <f>IF(AE70="","",VLOOKUP(AE70,'シフト記号表（勤務時間帯）'!$C$6:$U$35,19,FALSE))</f>
        <v/>
      </c>
      <c r="AF72" s="455" t="str">
        <f>IF(AF70="","",VLOOKUP(AF70,'シフト記号表（勤務時間帯）'!$C$6:$U$35,19,FALSE))</f>
        <v/>
      </c>
      <c r="AG72" s="442" t="str">
        <f>IF(AG70="","",VLOOKUP(AG70,'シフト記号表（勤務時間帯）'!$C$6:$U$35,19,FALSE))</f>
        <v/>
      </c>
      <c r="AH72" s="448" t="str">
        <f>IF(AH70="","",VLOOKUP(AH70,'シフト記号表（勤務時間帯）'!$C$6:$U$35,19,FALSE))</f>
        <v/>
      </c>
      <c r="AI72" s="448" t="str">
        <f>IF(AI70="","",VLOOKUP(AI70,'シフト記号表（勤務時間帯）'!$C$6:$U$35,19,FALSE))</f>
        <v/>
      </c>
      <c r="AJ72" s="448" t="str">
        <f>IF(AJ70="","",VLOOKUP(AJ70,'シフト記号表（勤務時間帯）'!$C$6:$U$35,19,FALSE))</f>
        <v/>
      </c>
      <c r="AK72" s="448" t="str">
        <f>IF(AK70="","",VLOOKUP(AK70,'シフト記号表（勤務時間帯）'!$C$6:$U$35,19,FALSE))</f>
        <v/>
      </c>
      <c r="AL72" s="448" t="str">
        <f>IF(AL70="","",VLOOKUP(AL70,'シフト記号表（勤務時間帯）'!$C$6:$U$35,19,FALSE))</f>
        <v/>
      </c>
      <c r="AM72" s="455" t="str">
        <f>IF(AM70="","",VLOOKUP(AM70,'シフト記号表（勤務時間帯）'!$C$6:$U$35,19,FALSE))</f>
        <v/>
      </c>
      <c r="AN72" s="442" t="str">
        <f>IF(AN70="","",VLOOKUP(AN70,'シフト記号表（勤務時間帯）'!$C$6:$U$35,19,FALSE))</f>
        <v/>
      </c>
      <c r="AO72" s="448" t="str">
        <f>IF(AO70="","",VLOOKUP(AO70,'シフト記号表（勤務時間帯）'!$C$6:$U$35,19,FALSE))</f>
        <v/>
      </c>
      <c r="AP72" s="448" t="str">
        <f>IF(AP70="","",VLOOKUP(AP70,'シフト記号表（勤務時間帯）'!$C$6:$U$35,19,FALSE))</f>
        <v/>
      </c>
      <c r="AQ72" s="448" t="str">
        <f>IF(AQ70="","",VLOOKUP(AQ70,'シフト記号表（勤務時間帯）'!$C$6:$U$35,19,FALSE))</f>
        <v/>
      </c>
      <c r="AR72" s="448" t="str">
        <f>IF(AR70="","",VLOOKUP(AR70,'シフト記号表（勤務時間帯）'!$C$6:$U$35,19,FALSE))</f>
        <v/>
      </c>
      <c r="AS72" s="448" t="str">
        <f>IF(AS70="","",VLOOKUP(AS70,'シフト記号表（勤務時間帯）'!$C$6:$U$35,19,FALSE))</f>
        <v/>
      </c>
      <c r="AT72" s="455" t="str">
        <f>IF(AT70="","",VLOOKUP(AT70,'シフト記号表（勤務時間帯）'!$C$6:$U$35,19,FALSE))</f>
        <v/>
      </c>
      <c r="AU72" s="442" t="str">
        <f>IF(AU70="","",VLOOKUP(AU70,'シフト記号表（勤務時間帯）'!$C$6:$U$35,19,FALSE))</f>
        <v/>
      </c>
      <c r="AV72" s="448" t="str">
        <f>IF(AV70="","",VLOOKUP(AV70,'シフト記号表（勤務時間帯）'!$C$6:$U$35,19,FALSE))</f>
        <v/>
      </c>
      <c r="AW72" s="448" t="str">
        <f>IF(AW70="","",VLOOKUP(AW70,'シフト記号表（勤務時間帯）'!$C$6:$U$35,19,FALSE))</f>
        <v/>
      </c>
      <c r="AX72" s="480">
        <f>IF($BB$3="４週",SUM(S72:AT72),IF($BB$3="暦月",SUM(S72:AW72),""))</f>
        <v>0</v>
      </c>
      <c r="AY72" s="491"/>
      <c r="AZ72" s="502">
        <f>IF($BB$3="４週",AX72/4,IF($BB$3="暦月",'地密通所（100名）'!AX72/('地密通所（100名）'!$BB$8/7),""))</f>
        <v>0</v>
      </c>
      <c r="BA72" s="510"/>
      <c r="BB72" s="306"/>
      <c r="BC72" s="130"/>
      <c r="BD72" s="130"/>
      <c r="BE72" s="130"/>
      <c r="BF72" s="142"/>
    </row>
    <row r="73" spans="2:58" ht="20.25" customHeight="1">
      <c r="B73" s="362">
        <f>B70+1</f>
        <v>18</v>
      </c>
      <c r="C73" s="34"/>
      <c r="D73" s="54"/>
      <c r="E73" s="64"/>
      <c r="F73" s="71"/>
      <c r="G73" s="71"/>
      <c r="H73" s="95"/>
      <c r="I73" s="103"/>
      <c r="J73" s="103"/>
      <c r="K73" s="108"/>
      <c r="L73" s="119"/>
      <c r="M73" s="129"/>
      <c r="N73" s="129"/>
      <c r="O73" s="141"/>
      <c r="P73" s="415" t="s">
        <v>70</v>
      </c>
      <c r="Q73" s="424"/>
      <c r="R73" s="432"/>
      <c r="S73" s="551"/>
      <c r="T73" s="553"/>
      <c r="U73" s="553"/>
      <c r="V73" s="553"/>
      <c r="W73" s="553"/>
      <c r="X73" s="553"/>
      <c r="Y73" s="554"/>
      <c r="Z73" s="551"/>
      <c r="AA73" s="553"/>
      <c r="AB73" s="553"/>
      <c r="AC73" s="553"/>
      <c r="AD73" s="553"/>
      <c r="AE73" s="553"/>
      <c r="AF73" s="554"/>
      <c r="AG73" s="551"/>
      <c r="AH73" s="553"/>
      <c r="AI73" s="553"/>
      <c r="AJ73" s="553"/>
      <c r="AK73" s="553"/>
      <c r="AL73" s="553"/>
      <c r="AM73" s="554"/>
      <c r="AN73" s="551"/>
      <c r="AO73" s="553"/>
      <c r="AP73" s="553"/>
      <c r="AQ73" s="553"/>
      <c r="AR73" s="553"/>
      <c r="AS73" s="553"/>
      <c r="AT73" s="554"/>
      <c r="AU73" s="551"/>
      <c r="AV73" s="553"/>
      <c r="AW73" s="553"/>
      <c r="AX73" s="556"/>
      <c r="AY73" s="560"/>
      <c r="AZ73" s="563"/>
      <c r="BA73" s="566"/>
      <c r="BB73" s="304"/>
      <c r="BC73" s="129"/>
      <c r="BD73" s="129"/>
      <c r="BE73" s="129"/>
      <c r="BF73" s="141"/>
    </row>
    <row r="74" spans="2:58" ht="20.25" customHeight="1">
      <c r="B74" s="362"/>
      <c r="C74" s="35"/>
      <c r="D74" s="55"/>
      <c r="E74" s="65"/>
      <c r="F74" s="69"/>
      <c r="G74" s="82"/>
      <c r="H74" s="94"/>
      <c r="I74" s="103"/>
      <c r="J74" s="103"/>
      <c r="K74" s="108"/>
      <c r="L74" s="118"/>
      <c r="M74" s="128"/>
      <c r="N74" s="128"/>
      <c r="O74" s="140"/>
      <c r="P74" s="413" t="s">
        <v>27</v>
      </c>
      <c r="Q74" s="422"/>
      <c r="R74" s="430"/>
      <c r="S74" s="441" t="str">
        <f>IF(S73="","",VLOOKUP(S73,'シフト記号表（勤務時間帯）'!$C$6:$K$35,9,FALSE))</f>
        <v/>
      </c>
      <c r="T74" s="447" t="str">
        <f>IF(T73="","",VLOOKUP(T73,'シフト記号表（勤務時間帯）'!$C$6:$K$35,9,FALSE))</f>
        <v/>
      </c>
      <c r="U74" s="447" t="str">
        <f>IF(U73="","",VLOOKUP(U73,'シフト記号表（勤務時間帯）'!$C$6:$K$35,9,FALSE))</f>
        <v/>
      </c>
      <c r="V74" s="447" t="str">
        <f>IF(V73="","",VLOOKUP(V73,'シフト記号表（勤務時間帯）'!$C$6:$K$35,9,FALSE))</f>
        <v/>
      </c>
      <c r="W74" s="447" t="str">
        <f>IF(W73="","",VLOOKUP(W73,'シフト記号表（勤務時間帯）'!$C$6:$K$35,9,FALSE))</f>
        <v/>
      </c>
      <c r="X74" s="447" t="str">
        <f>IF(X73="","",VLOOKUP(X73,'シフト記号表（勤務時間帯）'!$C$6:$K$35,9,FALSE))</f>
        <v/>
      </c>
      <c r="Y74" s="454" t="str">
        <f>IF(Y73="","",VLOOKUP(Y73,'シフト記号表（勤務時間帯）'!$C$6:$K$35,9,FALSE))</f>
        <v/>
      </c>
      <c r="Z74" s="441" t="str">
        <f>IF(Z73="","",VLOOKUP(Z73,'シフト記号表（勤務時間帯）'!$C$6:$K$35,9,FALSE))</f>
        <v/>
      </c>
      <c r="AA74" s="447" t="str">
        <f>IF(AA73="","",VLOOKUP(AA73,'シフト記号表（勤務時間帯）'!$C$6:$K$35,9,FALSE))</f>
        <v/>
      </c>
      <c r="AB74" s="447" t="str">
        <f>IF(AB73="","",VLOOKUP(AB73,'シフト記号表（勤務時間帯）'!$C$6:$K$35,9,FALSE))</f>
        <v/>
      </c>
      <c r="AC74" s="447" t="str">
        <f>IF(AC73="","",VLOOKUP(AC73,'シフト記号表（勤務時間帯）'!$C$6:$K$35,9,FALSE))</f>
        <v/>
      </c>
      <c r="AD74" s="447" t="str">
        <f>IF(AD73="","",VLOOKUP(AD73,'シフト記号表（勤務時間帯）'!$C$6:$K$35,9,FALSE))</f>
        <v/>
      </c>
      <c r="AE74" s="447" t="str">
        <f>IF(AE73="","",VLOOKUP(AE73,'シフト記号表（勤務時間帯）'!$C$6:$K$35,9,FALSE))</f>
        <v/>
      </c>
      <c r="AF74" s="454" t="str">
        <f>IF(AF73="","",VLOOKUP(AF73,'シフト記号表（勤務時間帯）'!$C$6:$K$35,9,FALSE))</f>
        <v/>
      </c>
      <c r="AG74" s="441" t="str">
        <f>IF(AG73="","",VLOOKUP(AG73,'シフト記号表（勤務時間帯）'!$C$6:$K$35,9,FALSE))</f>
        <v/>
      </c>
      <c r="AH74" s="447" t="str">
        <f>IF(AH73="","",VLOOKUP(AH73,'シフト記号表（勤務時間帯）'!$C$6:$K$35,9,FALSE))</f>
        <v/>
      </c>
      <c r="AI74" s="447" t="str">
        <f>IF(AI73="","",VLOOKUP(AI73,'シフト記号表（勤務時間帯）'!$C$6:$K$35,9,FALSE))</f>
        <v/>
      </c>
      <c r="AJ74" s="447" t="str">
        <f>IF(AJ73="","",VLOOKUP(AJ73,'シフト記号表（勤務時間帯）'!$C$6:$K$35,9,FALSE))</f>
        <v/>
      </c>
      <c r="AK74" s="447" t="str">
        <f>IF(AK73="","",VLOOKUP(AK73,'シフト記号表（勤務時間帯）'!$C$6:$K$35,9,FALSE))</f>
        <v/>
      </c>
      <c r="AL74" s="447" t="str">
        <f>IF(AL73="","",VLOOKUP(AL73,'シフト記号表（勤務時間帯）'!$C$6:$K$35,9,FALSE))</f>
        <v/>
      </c>
      <c r="AM74" s="454" t="str">
        <f>IF(AM73="","",VLOOKUP(AM73,'シフト記号表（勤務時間帯）'!$C$6:$K$35,9,FALSE))</f>
        <v/>
      </c>
      <c r="AN74" s="441" t="str">
        <f>IF(AN73="","",VLOOKUP(AN73,'シフト記号表（勤務時間帯）'!$C$6:$K$35,9,FALSE))</f>
        <v/>
      </c>
      <c r="AO74" s="447" t="str">
        <f>IF(AO73="","",VLOOKUP(AO73,'シフト記号表（勤務時間帯）'!$C$6:$K$35,9,FALSE))</f>
        <v/>
      </c>
      <c r="AP74" s="447" t="str">
        <f>IF(AP73="","",VLOOKUP(AP73,'シフト記号表（勤務時間帯）'!$C$6:$K$35,9,FALSE))</f>
        <v/>
      </c>
      <c r="AQ74" s="447" t="str">
        <f>IF(AQ73="","",VLOOKUP(AQ73,'シフト記号表（勤務時間帯）'!$C$6:$K$35,9,FALSE))</f>
        <v/>
      </c>
      <c r="AR74" s="447" t="str">
        <f>IF(AR73="","",VLOOKUP(AR73,'シフト記号表（勤務時間帯）'!$C$6:$K$35,9,FALSE))</f>
        <v/>
      </c>
      <c r="AS74" s="447" t="str">
        <f>IF(AS73="","",VLOOKUP(AS73,'シフト記号表（勤務時間帯）'!$C$6:$K$35,9,FALSE))</f>
        <v/>
      </c>
      <c r="AT74" s="454" t="str">
        <f>IF(AT73="","",VLOOKUP(AT73,'シフト記号表（勤務時間帯）'!$C$6:$K$35,9,FALSE))</f>
        <v/>
      </c>
      <c r="AU74" s="441" t="str">
        <f>IF(AU73="","",VLOOKUP(AU73,'シフト記号表（勤務時間帯）'!$C$6:$K$35,9,FALSE))</f>
        <v/>
      </c>
      <c r="AV74" s="447" t="str">
        <f>IF(AV73="","",VLOOKUP(AV73,'シフト記号表（勤務時間帯）'!$C$6:$K$35,9,FALSE))</f>
        <v/>
      </c>
      <c r="AW74" s="447" t="str">
        <f>IF(AW73="","",VLOOKUP(AW73,'シフト記号表（勤務時間帯）'!$C$6:$K$35,9,FALSE))</f>
        <v/>
      </c>
      <c r="AX74" s="479">
        <f>IF($BB$3="４週",SUM(S74:AT74),IF($BB$3="暦月",SUM(S74:AW74),""))</f>
        <v>0</v>
      </c>
      <c r="AY74" s="490"/>
      <c r="AZ74" s="501">
        <f>IF($BB$3="４週",AX74/4,IF($BB$3="暦月",'地密通所（100名）'!AX74/('地密通所（100名）'!$BB$8/7),""))</f>
        <v>0</v>
      </c>
      <c r="BA74" s="509"/>
      <c r="BB74" s="305"/>
      <c r="BC74" s="128"/>
      <c r="BD74" s="128"/>
      <c r="BE74" s="128"/>
      <c r="BF74" s="140"/>
    </row>
    <row r="75" spans="2:58" ht="20.25" customHeight="1">
      <c r="B75" s="362"/>
      <c r="C75" s="36"/>
      <c r="D75" s="56"/>
      <c r="E75" s="66"/>
      <c r="F75" s="543">
        <f>C73</f>
        <v>0</v>
      </c>
      <c r="G75" s="83"/>
      <c r="H75" s="94"/>
      <c r="I75" s="103"/>
      <c r="J75" s="103"/>
      <c r="K75" s="108"/>
      <c r="L75" s="120"/>
      <c r="M75" s="130"/>
      <c r="N75" s="130"/>
      <c r="O75" s="142"/>
      <c r="P75" s="414" t="s">
        <v>73</v>
      </c>
      <c r="Q75" s="423"/>
      <c r="R75" s="431"/>
      <c r="S75" s="442" t="str">
        <f>IF(S73="","",VLOOKUP(S73,'シフト記号表（勤務時間帯）'!$C$6:$U$35,19,FALSE))</f>
        <v/>
      </c>
      <c r="T75" s="448" t="str">
        <f>IF(T73="","",VLOOKUP(T73,'シフト記号表（勤務時間帯）'!$C$6:$U$35,19,FALSE))</f>
        <v/>
      </c>
      <c r="U75" s="448" t="str">
        <f>IF(U73="","",VLOOKUP(U73,'シフト記号表（勤務時間帯）'!$C$6:$U$35,19,FALSE))</f>
        <v/>
      </c>
      <c r="V75" s="448" t="str">
        <f>IF(V73="","",VLOOKUP(V73,'シフト記号表（勤務時間帯）'!$C$6:$U$35,19,FALSE))</f>
        <v/>
      </c>
      <c r="W75" s="448" t="str">
        <f>IF(W73="","",VLOOKUP(W73,'シフト記号表（勤務時間帯）'!$C$6:$U$35,19,FALSE))</f>
        <v/>
      </c>
      <c r="X75" s="448" t="str">
        <f>IF(X73="","",VLOOKUP(X73,'シフト記号表（勤務時間帯）'!$C$6:$U$35,19,FALSE))</f>
        <v/>
      </c>
      <c r="Y75" s="455" t="str">
        <f>IF(Y73="","",VLOOKUP(Y73,'シフト記号表（勤務時間帯）'!$C$6:$U$35,19,FALSE))</f>
        <v/>
      </c>
      <c r="Z75" s="442" t="str">
        <f>IF(Z73="","",VLOOKUP(Z73,'シフト記号表（勤務時間帯）'!$C$6:$U$35,19,FALSE))</f>
        <v/>
      </c>
      <c r="AA75" s="448" t="str">
        <f>IF(AA73="","",VLOOKUP(AA73,'シフト記号表（勤務時間帯）'!$C$6:$U$35,19,FALSE))</f>
        <v/>
      </c>
      <c r="AB75" s="448" t="str">
        <f>IF(AB73="","",VLOOKUP(AB73,'シフト記号表（勤務時間帯）'!$C$6:$U$35,19,FALSE))</f>
        <v/>
      </c>
      <c r="AC75" s="448" t="str">
        <f>IF(AC73="","",VLOOKUP(AC73,'シフト記号表（勤務時間帯）'!$C$6:$U$35,19,FALSE))</f>
        <v/>
      </c>
      <c r="AD75" s="448" t="str">
        <f>IF(AD73="","",VLOOKUP(AD73,'シフト記号表（勤務時間帯）'!$C$6:$U$35,19,FALSE))</f>
        <v/>
      </c>
      <c r="AE75" s="448" t="str">
        <f>IF(AE73="","",VLOOKUP(AE73,'シフト記号表（勤務時間帯）'!$C$6:$U$35,19,FALSE))</f>
        <v/>
      </c>
      <c r="AF75" s="455" t="str">
        <f>IF(AF73="","",VLOOKUP(AF73,'シフト記号表（勤務時間帯）'!$C$6:$U$35,19,FALSE))</f>
        <v/>
      </c>
      <c r="AG75" s="442" t="str">
        <f>IF(AG73="","",VLOOKUP(AG73,'シフト記号表（勤務時間帯）'!$C$6:$U$35,19,FALSE))</f>
        <v/>
      </c>
      <c r="AH75" s="448" t="str">
        <f>IF(AH73="","",VLOOKUP(AH73,'シフト記号表（勤務時間帯）'!$C$6:$U$35,19,FALSE))</f>
        <v/>
      </c>
      <c r="AI75" s="448" t="str">
        <f>IF(AI73="","",VLOOKUP(AI73,'シフト記号表（勤務時間帯）'!$C$6:$U$35,19,FALSE))</f>
        <v/>
      </c>
      <c r="AJ75" s="448" t="str">
        <f>IF(AJ73="","",VLOOKUP(AJ73,'シフト記号表（勤務時間帯）'!$C$6:$U$35,19,FALSE))</f>
        <v/>
      </c>
      <c r="AK75" s="448" t="str">
        <f>IF(AK73="","",VLOOKUP(AK73,'シフト記号表（勤務時間帯）'!$C$6:$U$35,19,FALSE))</f>
        <v/>
      </c>
      <c r="AL75" s="448" t="str">
        <f>IF(AL73="","",VLOOKUP(AL73,'シフト記号表（勤務時間帯）'!$C$6:$U$35,19,FALSE))</f>
        <v/>
      </c>
      <c r="AM75" s="455" t="str">
        <f>IF(AM73="","",VLOOKUP(AM73,'シフト記号表（勤務時間帯）'!$C$6:$U$35,19,FALSE))</f>
        <v/>
      </c>
      <c r="AN75" s="442" t="str">
        <f>IF(AN73="","",VLOOKUP(AN73,'シフト記号表（勤務時間帯）'!$C$6:$U$35,19,FALSE))</f>
        <v/>
      </c>
      <c r="AO75" s="448" t="str">
        <f>IF(AO73="","",VLOOKUP(AO73,'シフト記号表（勤務時間帯）'!$C$6:$U$35,19,FALSE))</f>
        <v/>
      </c>
      <c r="AP75" s="448" t="str">
        <f>IF(AP73="","",VLOOKUP(AP73,'シフト記号表（勤務時間帯）'!$C$6:$U$35,19,FALSE))</f>
        <v/>
      </c>
      <c r="AQ75" s="448" t="str">
        <f>IF(AQ73="","",VLOOKUP(AQ73,'シフト記号表（勤務時間帯）'!$C$6:$U$35,19,FALSE))</f>
        <v/>
      </c>
      <c r="AR75" s="448" t="str">
        <f>IF(AR73="","",VLOOKUP(AR73,'シフト記号表（勤務時間帯）'!$C$6:$U$35,19,FALSE))</f>
        <v/>
      </c>
      <c r="AS75" s="448" t="str">
        <f>IF(AS73="","",VLOOKUP(AS73,'シフト記号表（勤務時間帯）'!$C$6:$U$35,19,FALSE))</f>
        <v/>
      </c>
      <c r="AT75" s="455" t="str">
        <f>IF(AT73="","",VLOOKUP(AT73,'シフト記号表（勤務時間帯）'!$C$6:$U$35,19,FALSE))</f>
        <v/>
      </c>
      <c r="AU75" s="442" t="str">
        <f>IF(AU73="","",VLOOKUP(AU73,'シフト記号表（勤務時間帯）'!$C$6:$U$35,19,FALSE))</f>
        <v/>
      </c>
      <c r="AV75" s="448" t="str">
        <f>IF(AV73="","",VLOOKUP(AV73,'シフト記号表（勤務時間帯）'!$C$6:$U$35,19,FALSE))</f>
        <v/>
      </c>
      <c r="AW75" s="448" t="str">
        <f>IF(AW73="","",VLOOKUP(AW73,'シフト記号表（勤務時間帯）'!$C$6:$U$35,19,FALSE))</f>
        <v/>
      </c>
      <c r="AX75" s="480">
        <f>IF($BB$3="４週",SUM(S75:AT75),IF($BB$3="暦月",SUM(S75:AW75),""))</f>
        <v>0</v>
      </c>
      <c r="AY75" s="491"/>
      <c r="AZ75" s="502">
        <f>IF($BB$3="４週",AX75/4,IF($BB$3="暦月",'地密通所（100名）'!AX75/('地密通所（100名）'!$BB$8/7),""))</f>
        <v>0</v>
      </c>
      <c r="BA75" s="510"/>
      <c r="BB75" s="306"/>
      <c r="BC75" s="130"/>
      <c r="BD75" s="130"/>
      <c r="BE75" s="130"/>
      <c r="BF75" s="142"/>
    </row>
    <row r="76" spans="2:58" ht="20.25" customHeight="1">
      <c r="B76" s="362">
        <f>B73+1</f>
        <v>19</v>
      </c>
      <c r="C76" s="34"/>
      <c r="D76" s="54"/>
      <c r="E76" s="64"/>
      <c r="F76" s="71"/>
      <c r="G76" s="71"/>
      <c r="H76" s="95"/>
      <c r="I76" s="103"/>
      <c r="J76" s="103"/>
      <c r="K76" s="108"/>
      <c r="L76" s="119"/>
      <c r="M76" s="129"/>
      <c r="N76" s="129"/>
      <c r="O76" s="141"/>
      <c r="P76" s="415" t="s">
        <v>70</v>
      </c>
      <c r="Q76" s="424"/>
      <c r="R76" s="432"/>
      <c r="S76" s="551"/>
      <c r="T76" s="553"/>
      <c r="U76" s="553"/>
      <c r="V76" s="553"/>
      <c r="W76" s="553"/>
      <c r="X76" s="553"/>
      <c r="Y76" s="554"/>
      <c r="Z76" s="551"/>
      <c r="AA76" s="553"/>
      <c r="AB76" s="553"/>
      <c r="AC76" s="553"/>
      <c r="AD76" s="553"/>
      <c r="AE76" s="553"/>
      <c r="AF76" s="554"/>
      <c r="AG76" s="551"/>
      <c r="AH76" s="553"/>
      <c r="AI76" s="553"/>
      <c r="AJ76" s="553"/>
      <c r="AK76" s="553"/>
      <c r="AL76" s="553"/>
      <c r="AM76" s="554"/>
      <c r="AN76" s="551"/>
      <c r="AO76" s="553"/>
      <c r="AP76" s="553"/>
      <c r="AQ76" s="553"/>
      <c r="AR76" s="553"/>
      <c r="AS76" s="553"/>
      <c r="AT76" s="554"/>
      <c r="AU76" s="551"/>
      <c r="AV76" s="553"/>
      <c r="AW76" s="553"/>
      <c r="AX76" s="556"/>
      <c r="AY76" s="560"/>
      <c r="AZ76" s="563"/>
      <c r="BA76" s="566"/>
      <c r="BB76" s="304"/>
      <c r="BC76" s="129"/>
      <c r="BD76" s="129"/>
      <c r="BE76" s="129"/>
      <c r="BF76" s="141"/>
    </row>
    <row r="77" spans="2:58" ht="20.25" customHeight="1">
      <c r="B77" s="362"/>
      <c r="C77" s="35"/>
      <c r="D77" s="55"/>
      <c r="E77" s="65"/>
      <c r="F77" s="69"/>
      <c r="G77" s="82"/>
      <c r="H77" s="94"/>
      <c r="I77" s="103"/>
      <c r="J77" s="103"/>
      <c r="K77" s="108"/>
      <c r="L77" s="118"/>
      <c r="M77" s="128"/>
      <c r="N77" s="128"/>
      <c r="O77" s="140"/>
      <c r="P77" s="413" t="s">
        <v>27</v>
      </c>
      <c r="Q77" s="422"/>
      <c r="R77" s="430"/>
      <c r="S77" s="441" t="str">
        <f>IF(S76="","",VLOOKUP(S76,'シフト記号表（勤務時間帯）'!$C$6:$K$35,9,FALSE))</f>
        <v/>
      </c>
      <c r="T77" s="447" t="str">
        <f>IF(T76="","",VLOOKUP(T76,'シフト記号表（勤務時間帯）'!$C$6:$K$35,9,FALSE))</f>
        <v/>
      </c>
      <c r="U77" s="447" t="str">
        <f>IF(U76="","",VLOOKUP(U76,'シフト記号表（勤務時間帯）'!$C$6:$K$35,9,FALSE))</f>
        <v/>
      </c>
      <c r="V77" s="447" t="str">
        <f>IF(V76="","",VLOOKUP(V76,'シフト記号表（勤務時間帯）'!$C$6:$K$35,9,FALSE))</f>
        <v/>
      </c>
      <c r="W77" s="447" t="str">
        <f>IF(W76="","",VLOOKUP(W76,'シフト記号表（勤務時間帯）'!$C$6:$K$35,9,FALSE))</f>
        <v/>
      </c>
      <c r="X77" s="447" t="str">
        <f>IF(X76="","",VLOOKUP(X76,'シフト記号表（勤務時間帯）'!$C$6:$K$35,9,FALSE))</f>
        <v/>
      </c>
      <c r="Y77" s="454" t="str">
        <f>IF(Y76="","",VLOOKUP(Y76,'シフト記号表（勤務時間帯）'!$C$6:$K$35,9,FALSE))</f>
        <v/>
      </c>
      <c r="Z77" s="441" t="str">
        <f>IF(Z76="","",VLOOKUP(Z76,'シフト記号表（勤務時間帯）'!$C$6:$K$35,9,FALSE))</f>
        <v/>
      </c>
      <c r="AA77" s="447" t="str">
        <f>IF(AA76="","",VLOOKUP(AA76,'シフト記号表（勤務時間帯）'!$C$6:$K$35,9,FALSE))</f>
        <v/>
      </c>
      <c r="AB77" s="447" t="str">
        <f>IF(AB76="","",VLOOKUP(AB76,'シフト記号表（勤務時間帯）'!$C$6:$K$35,9,FALSE))</f>
        <v/>
      </c>
      <c r="AC77" s="447" t="str">
        <f>IF(AC76="","",VLOOKUP(AC76,'シフト記号表（勤務時間帯）'!$C$6:$K$35,9,FALSE))</f>
        <v/>
      </c>
      <c r="AD77" s="447" t="str">
        <f>IF(AD76="","",VLOOKUP(AD76,'シフト記号表（勤務時間帯）'!$C$6:$K$35,9,FALSE))</f>
        <v/>
      </c>
      <c r="AE77" s="447" t="str">
        <f>IF(AE76="","",VLOOKUP(AE76,'シフト記号表（勤務時間帯）'!$C$6:$K$35,9,FALSE))</f>
        <v/>
      </c>
      <c r="AF77" s="454" t="str">
        <f>IF(AF76="","",VLOOKUP(AF76,'シフト記号表（勤務時間帯）'!$C$6:$K$35,9,FALSE))</f>
        <v/>
      </c>
      <c r="AG77" s="441" t="str">
        <f>IF(AG76="","",VLOOKUP(AG76,'シフト記号表（勤務時間帯）'!$C$6:$K$35,9,FALSE))</f>
        <v/>
      </c>
      <c r="AH77" s="447" t="str">
        <f>IF(AH76="","",VLOOKUP(AH76,'シフト記号表（勤務時間帯）'!$C$6:$K$35,9,FALSE))</f>
        <v/>
      </c>
      <c r="AI77" s="447" t="str">
        <f>IF(AI76="","",VLOOKUP(AI76,'シフト記号表（勤務時間帯）'!$C$6:$K$35,9,FALSE))</f>
        <v/>
      </c>
      <c r="AJ77" s="447" t="str">
        <f>IF(AJ76="","",VLOOKUP(AJ76,'シフト記号表（勤務時間帯）'!$C$6:$K$35,9,FALSE))</f>
        <v/>
      </c>
      <c r="AK77" s="447" t="str">
        <f>IF(AK76="","",VLOOKUP(AK76,'シフト記号表（勤務時間帯）'!$C$6:$K$35,9,FALSE))</f>
        <v/>
      </c>
      <c r="AL77" s="447" t="str">
        <f>IF(AL76="","",VLOOKUP(AL76,'シフト記号表（勤務時間帯）'!$C$6:$K$35,9,FALSE))</f>
        <v/>
      </c>
      <c r="AM77" s="454" t="str">
        <f>IF(AM76="","",VLOOKUP(AM76,'シフト記号表（勤務時間帯）'!$C$6:$K$35,9,FALSE))</f>
        <v/>
      </c>
      <c r="AN77" s="441" t="str">
        <f>IF(AN76="","",VLOOKUP(AN76,'シフト記号表（勤務時間帯）'!$C$6:$K$35,9,FALSE))</f>
        <v/>
      </c>
      <c r="AO77" s="447" t="str">
        <f>IF(AO76="","",VLOOKUP(AO76,'シフト記号表（勤務時間帯）'!$C$6:$K$35,9,FALSE))</f>
        <v/>
      </c>
      <c r="AP77" s="447" t="str">
        <f>IF(AP76="","",VLOOKUP(AP76,'シフト記号表（勤務時間帯）'!$C$6:$K$35,9,FALSE))</f>
        <v/>
      </c>
      <c r="AQ77" s="447" t="str">
        <f>IF(AQ76="","",VLOOKUP(AQ76,'シフト記号表（勤務時間帯）'!$C$6:$K$35,9,FALSE))</f>
        <v/>
      </c>
      <c r="AR77" s="447" t="str">
        <f>IF(AR76="","",VLOOKUP(AR76,'シフト記号表（勤務時間帯）'!$C$6:$K$35,9,FALSE))</f>
        <v/>
      </c>
      <c r="AS77" s="447" t="str">
        <f>IF(AS76="","",VLOOKUP(AS76,'シフト記号表（勤務時間帯）'!$C$6:$K$35,9,FALSE))</f>
        <v/>
      </c>
      <c r="AT77" s="454" t="str">
        <f>IF(AT76="","",VLOOKUP(AT76,'シフト記号表（勤務時間帯）'!$C$6:$K$35,9,FALSE))</f>
        <v/>
      </c>
      <c r="AU77" s="441" t="str">
        <f>IF(AU76="","",VLOOKUP(AU76,'シフト記号表（勤務時間帯）'!$C$6:$K$35,9,FALSE))</f>
        <v/>
      </c>
      <c r="AV77" s="447" t="str">
        <f>IF(AV76="","",VLOOKUP(AV76,'シフト記号表（勤務時間帯）'!$C$6:$K$35,9,FALSE))</f>
        <v/>
      </c>
      <c r="AW77" s="447" t="str">
        <f>IF(AW76="","",VLOOKUP(AW76,'シフト記号表（勤務時間帯）'!$C$6:$K$35,9,FALSE))</f>
        <v/>
      </c>
      <c r="AX77" s="479">
        <f>IF($BB$3="４週",SUM(S77:AT77),IF($BB$3="暦月",SUM(S77:AW77),""))</f>
        <v>0</v>
      </c>
      <c r="AY77" s="490"/>
      <c r="AZ77" s="501">
        <f>IF($BB$3="４週",AX77/4,IF($BB$3="暦月",'地密通所（100名）'!AX77/('地密通所（100名）'!$BB$8/7),""))</f>
        <v>0</v>
      </c>
      <c r="BA77" s="509"/>
      <c r="BB77" s="305"/>
      <c r="BC77" s="128"/>
      <c r="BD77" s="128"/>
      <c r="BE77" s="128"/>
      <c r="BF77" s="140"/>
    </row>
    <row r="78" spans="2:58" ht="20.25" customHeight="1">
      <c r="B78" s="362"/>
      <c r="C78" s="36"/>
      <c r="D78" s="56"/>
      <c r="E78" s="66"/>
      <c r="F78" s="543">
        <f>C76</f>
        <v>0</v>
      </c>
      <c r="G78" s="83"/>
      <c r="H78" s="94"/>
      <c r="I78" s="103"/>
      <c r="J78" s="103"/>
      <c r="K78" s="108"/>
      <c r="L78" s="120"/>
      <c r="M78" s="130"/>
      <c r="N78" s="130"/>
      <c r="O78" s="142"/>
      <c r="P78" s="414" t="s">
        <v>73</v>
      </c>
      <c r="Q78" s="423"/>
      <c r="R78" s="431"/>
      <c r="S78" s="442" t="str">
        <f>IF(S76="","",VLOOKUP(S76,'シフト記号表（勤務時間帯）'!$C$6:$U$35,19,FALSE))</f>
        <v/>
      </c>
      <c r="T78" s="448" t="str">
        <f>IF(T76="","",VLOOKUP(T76,'シフト記号表（勤務時間帯）'!$C$6:$U$35,19,FALSE))</f>
        <v/>
      </c>
      <c r="U78" s="448" t="str">
        <f>IF(U76="","",VLOOKUP(U76,'シフト記号表（勤務時間帯）'!$C$6:$U$35,19,FALSE))</f>
        <v/>
      </c>
      <c r="V78" s="448" t="str">
        <f>IF(V76="","",VLOOKUP(V76,'シフト記号表（勤務時間帯）'!$C$6:$U$35,19,FALSE))</f>
        <v/>
      </c>
      <c r="W78" s="448" t="str">
        <f>IF(W76="","",VLOOKUP(W76,'シフト記号表（勤務時間帯）'!$C$6:$U$35,19,FALSE))</f>
        <v/>
      </c>
      <c r="X78" s="448" t="str">
        <f>IF(X76="","",VLOOKUP(X76,'シフト記号表（勤務時間帯）'!$C$6:$U$35,19,FALSE))</f>
        <v/>
      </c>
      <c r="Y78" s="455" t="str">
        <f>IF(Y76="","",VLOOKUP(Y76,'シフト記号表（勤務時間帯）'!$C$6:$U$35,19,FALSE))</f>
        <v/>
      </c>
      <c r="Z78" s="442" t="str">
        <f>IF(Z76="","",VLOOKUP(Z76,'シフト記号表（勤務時間帯）'!$C$6:$U$35,19,FALSE))</f>
        <v/>
      </c>
      <c r="AA78" s="448" t="str">
        <f>IF(AA76="","",VLOOKUP(AA76,'シフト記号表（勤務時間帯）'!$C$6:$U$35,19,FALSE))</f>
        <v/>
      </c>
      <c r="AB78" s="448" t="str">
        <f>IF(AB76="","",VLOOKUP(AB76,'シフト記号表（勤務時間帯）'!$C$6:$U$35,19,FALSE))</f>
        <v/>
      </c>
      <c r="AC78" s="448" t="str">
        <f>IF(AC76="","",VLOOKUP(AC76,'シフト記号表（勤務時間帯）'!$C$6:$U$35,19,FALSE))</f>
        <v/>
      </c>
      <c r="AD78" s="448" t="str">
        <f>IF(AD76="","",VLOOKUP(AD76,'シフト記号表（勤務時間帯）'!$C$6:$U$35,19,FALSE))</f>
        <v/>
      </c>
      <c r="AE78" s="448" t="str">
        <f>IF(AE76="","",VLOOKUP(AE76,'シフト記号表（勤務時間帯）'!$C$6:$U$35,19,FALSE))</f>
        <v/>
      </c>
      <c r="AF78" s="455" t="str">
        <f>IF(AF76="","",VLOOKUP(AF76,'シフト記号表（勤務時間帯）'!$C$6:$U$35,19,FALSE))</f>
        <v/>
      </c>
      <c r="AG78" s="442" t="str">
        <f>IF(AG76="","",VLOOKUP(AG76,'シフト記号表（勤務時間帯）'!$C$6:$U$35,19,FALSE))</f>
        <v/>
      </c>
      <c r="AH78" s="448" t="str">
        <f>IF(AH76="","",VLOOKUP(AH76,'シフト記号表（勤務時間帯）'!$C$6:$U$35,19,FALSE))</f>
        <v/>
      </c>
      <c r="AI78" s="448" t="str">
        <f>IF(AI76="","",VLOOKUP(AI76,'シフト記号表（勤務時間帯）'!$C$6:$U$35,19,FALSE))</f>
        <v/>
      </c>
      <c r="AJ78" s="448" t="str">
        <f>IF(AJ76="","",VLOOKUP(AJ76,'シフト記号表（勤務時間帯）'!$C$6:$U$35,19,FALSE))</f>
        <v/>
      </c>
      <c r="AK78" s="448" t="str">
        <f>IF(AK76="","",VLOOKUP(AK76,'シフト記号表（勤務時間帯）'!$C$6:$U$35,19,FALSE))</f>
        <v/>
      </c>
      <c r="AL78" s="448" t="str">
        <f>IF(AL76="","",VLOOKUP(AL76,'シフト記号表（勤務時間帯）'!$C$6:$U$35,19,FALSE))</f>
        <v/>
      </c>
      <c r="AM78" s="455" t="str">
        <f>IF(AM76="","",VLOOKUP(AM76,'シフト記号表（勤務時間帯）'!$C$6:$U$35,19,FALSE))</f>
        <v/>
      </c>
      <c r="AN78" s="442" t="str">
        <f>IF(AN76="","",VLOOKUP(AN76,'シフト記号表（勤務時間帯）'!$C$6:$U$35,19,FALSE))</f>
        <v/>
      </c>
      <c r="AO78" s="448" t="str">
        <f>IF(AO76="","",VLOOKUP(AO76,'シフト記号表（勤務時間帯）'!$C$6:$U$35,19,FALSE))</f>
        <v/>
      </c>
      <c r="AP78" s="448" t="str">
        <f>IF(AP76="","",VLOOKUP(AP76,'シフト記号表（勤務時間帯）'!$C$6:$U$35,19,FALSE))</f>
        <v/>
      </c>
      <c r="AQ78" s="448" t="str">
        <f>IF(AQ76="","",VLOOKUP(AQ76,'シフト記号表（勤務時間帯）'!$C$6:$U$35,19,FALSE))</f>
        <v/>
      </c>
      <c r="AR78" s="448" t="str">
        <f>IF(AR76="","",VLOOKUP(AR76,'シフト記号表（勤務時間帯）'!$C$6:$U$35,19,FALSE))</f>
        <v/>
      </c>
      <c r="AS78" s="448" t="str">
        <f>IF(AS76="","",VLOOKUP(AS76,'シフト記号表（勤務時間帯）'!$C$6:$U$35,19,FALSE))</f>
        <v/>
      </c>
      <c r="AT78" s="455" t="str">
        <f>IF(AT76="","",VLOOKUP(AT76,'シフト記号表（勤務時間帯）'!$C$6:$U$35,19,FALSE))</f>
        <v/>
      </c>
      <c r="AU78" s="442" t="str">
        <f>IF(AU76="","",VLOOKUP(AU76,'シフト記号表（勤務時間帯）'!$C$6:$U$35,19,FALSE))</f>
        <v/>
      </c>
      <c r="AV78" s="448" t="str">
        <f>IF(AV76="","",VLOOKUP(AV76,'シフト記号表（勤務時間帯）'!$C$6:$U$35,19,FALSE))</f>
        <v/>
      </c>
      <c r="AW78" s="448" t="str">
        <f>IF(AW76="","",VLOOKUP(AW76,'シフト記号表（勤務時間帯）'!$C$6:$U$35,19,FALSE))</f>
        <v/>
      </c>
      <c r="AX78" s="480">
        <f>IF($BB$3="４週",SUM(S78:AT78),IF($BB$3="暦月",SUM(S78:AW78),""))</f>
        <v>0</v>
      </c>
      <c r="AY78" s="491"/>
      <c r="AZ78" s="502">
        <f>IF($BB$3="４週",AX78/4,IF($BB$3="暦月",'地密通所（100名）'!AX78/('地密通所（100名）'!$BB$8/7),""))</f>
        <v>0</v>
      </c>
      <c r="BA78" s="510"/>
      <c r="BB78" s="306"/>
      <c r="BC78" s="130"/>
      <c r="BD78" s="130"/>
      <c r="BE78" s="130"/>
      <c r="BF78" s="142"/>
    </row>
    <row r="79" spans="2:58" ht="20.25" customHeight="1">
      <c r="B79" s="362">
        <f>B76+1</f>
        <v>20</v>
      </c>
      <c r="C79" s="34"/>
      <c r="D79" s="54"/>
      <c r="E79" s="64"/>
      <c r="F79" s="71"/>
      <c r="G79" s="71"/>
      <c r="H79" s="95"/>
      <c r="I79" s="103"/>
      <c r="J79" s="103"/>
      <c r="K79" s="108"/>
      <c r="L79" s="119"/>
      <c r="M79" s="129"/>
      <c r="N79" s="129"/>
      <c r="O79" s="141"/>
      <c r="P79" s="415" t="s">
        <v>70</v>
      </c>
      <c r="Q79" s="424"/>
      <c r="R79" s="432"/>
      <c r="S79" s="551"/>
      <c r="T79" s="553"/>
      <c r="U79" s="553"/>
      <c r="V79" s="553"/>
      <c r="W79" s="553"/>
      <c r="X79" s="553"/>
      <c r="Y79" s="554"/>
      <c r="Z79" s="551"/>
      <c r="AA79" s="553"/>
      <c r="AB79" s="553"/>
      <c r="AC79" s="553"/>
      <c r="AD79" s="553"/>
      <c r="AE79" s="553"/>
      <c r="AF79" s="554"/>
      <c r="AG79" s="551"/>
      <c r="AH79" s="553"/>
      <c r="AI79" s="553"/>
      <c r="AJ79" s="553"/>
      <c r="AK79" s="553"/>
      <c r="AL79" s="553"/>
      <c r="AM79" s="554"/>
      <c r="AN79" s="551"/>
      <c r="AO79" s="553"/>
      <c r="AP79" s="553"/>
      <c r="AQ79" s="553"/>
      <c r="AR79" s="553"/>
      <c r="AS79" s="553"/>
      <c r="AT79" s="554"/>
      <c r="AU79" s="551"/>
      <c r="AV79" s="553"/>
      <c r="AW79" s="553"/>
      <c r="AX79" s="556"/>
      <c r="AY79" s="560"/>
      <c r="AZ79" s="563"/>
      <c r="BA79" s="566"/>
      <c r="BB79" s="304"/>
      <c r="BC79" s="129"/>
      <c r="BD79" s="129"/>
      <c r="BE79" s="129"/>
      <c r="BF79" s="141"/>
    </row>
    <row r="80" spans="2:58" ht="20.25" customHeight="1">
      <c r="B80" s="362"/>
      <c r="C80" s="35"/>
      <c r="D80" s="55"/>
      <c r="E80" s="65"/>
      <c r="F80" s="69"/>
      <c r="G80" s="82"/>
      <c r="H80" s="94"/>
      <c r="I80" s="103"/>
      <c r="J80" s="103"/>
      <c r="K80" s="108"/>
      <c r="L80" s="118"/>
      <c r="M80" s="128"/>
      <c r="N80" s="128"/>
      <c r="O80" s="140"/>
      <c r="P80" s="413" t="s">
        <v>27</v>
      </c>
      <c r="Q80" s="422"/>
      <c r="R80" s="430"/>
      <c r="S80" s="441" t="str">
        <f>IF(S79="","",VLOOKUP(S79,'シフト記号表（勤務時間帯）'!$C$6:$K$35,9,FALSE))</f>
        <v/>
      </c>
      <c r="T80" s="447" t="str">
        <f>IF(T79="","",VLOOKUP(T79,'シフト記号表（勤務時間帯）'!$C$6:$K$35,9,FALSE))</f>
        <v/>
      </c>
      <c r="U80" s="447" t="str">
        <f>IF(U79="","",VLOOKUP(U79,'シフト記号表（勤務時間帯）'!$C$6:$K$35,9,FALSE))</f>
        <v/>
      </c>
      <c r="V80" s="447" t="str">
        <f>IF(V79="","",VLOOKUP(V79,'シフト記号表（勤務時間帯）'!$C$6:$K$35,9,FALSE))</f>
        <v/>
      </c>
      <c r="W80" s="447" t="str">
        <f>IF(W79="","",VLOOKUP(W79,'シフト記号表（勤務時間帯）'!$C$6:$K$35,9,FALSE))</f>
        <v/>
      </c>
      <c r="X80" s="447" t="str">
        <f>IF(X79="","",VLOOKUP(X79,'シフト記号表（勤務時間帯）'!$C$6:$K$35,9,FALSE))</f>
        <v/>
      </c>
      <c r="Y80" s="454" t="str">
        <f>IF(Y79="","",VLOOKUP(Y79,'シフト記号表（勤務時間帯）'!$C$6:$K$35,9,FALSE))</f>
        <v/>
      </c>
      <c r="Z80" s="441" t="str">
        <f>IF(Z79="","",VLOOKUP(Z79,'シフト記号表（勤務時間帯）'!$C$6:$K$35,9,FALSE))</f>
        <v/>
      </c>
      <c r="AA80" s="447" t="str">
        <f>IF(AA79="","",VLOOKUP(AA79,'シフト記号表（勤務時間帯）'!$C$6:$K$35,9,FALSE))</f>
        <v/>
      </c>
      <c r="AB80" s="447" t="str">
        <f>IF(AB79="","",VLOOKUP(AB79,'シフト記号表（勤務時間帯）'!$C$6:$K$35,9,FALSE))</f>
        <v/>
      </c>
      <c r="AC80" s="447" t="str">
        <f>IF(AC79="","",VLOOKUP(AC79,'シフト記号表（勤務時間帯）'!$C$6:$K$35,9,FALSE))</f>
        <v/>
      </c>
      <c r="AD80" s="447" t="str">
        <f>IF(AD79="","",VLOOKUP(AD79,'シフト記号表（勤務時間帯）'!$C$6:$K$35,9,FALSE))</f>
        <v/>
      </c>
      <c r="AE80" s="447" t="str">
        <f>IF(AE79="","",VLOOKUP(AE79,'シフト記号表（勤務時間帯）'!$C$6:$K$35,9,FALSE))</f>
        <v/>
      </c>
      <c r="AF80" s="454" t="str">
        <f>IF(AF79="","",VLOOKUP(AF79,'シフト記号表（勤務時間帯）'!$C$6:$K$35,9,FALSE))</f>
        <v/>
      </c>
      <c r="AG80" s="441" t="str">
        <f>IF(AG79="","",VLOOKUP(AG79,'シフト記号表（勤務時間帯）'!$C$6:$K$35,9,FALSE))</f>
        <v/>
      </c>
      <c r="AH80" s="447" t="str">
        <f>IF(AH79="","",VLOOKUP(AH79,'シフト記号表（勤務時間帯）'!$C$6:$K$35,9,FALSE))</f>
        <v/>
      </c>
      <c r="AI80" s="447" t="str">
        <f>IF(AI79="","",VLOOKUP(AI79,'シフト記号表（勤務時間帯）'!$C$6:$K$35,9,FALSE))</f>
        <v/>
      </c>
      <c r="AJ80" s="447" t="str">
        <f>IF(AJ79="","",VLOOKUP(AJ79,'シフト記号表（勤務時間帯）'!$C$6:$K$35,9,FALSE))</f>
        <v/>
      </c>
      <c r="AK80" s="447" t="str">
        <f>IF(AK79="","",VLOOKUP(AK79,'シフト記号表（勤務時間帯）'!$C$6:$K$35,9,FALSE))</f>
        <v/>
      </c>
      <c r="AL80" s="447" t="str">
        <f>IF(AL79="","",VLOOKUP(AL79,'シフト記号表（勤務時間帯）'!$C$6:$K$35,9,FALSE))</f>
        <v/>
      </c>
      <c r="AM80" s="454" t="str">
        <f>IF(AM79="","",VLOOKUP(AM79,'シフト記号表（勤務時間帯）'!$C$6:$K$35,9,FALSE))</f>
        <v/>
      </c>
      <c r="AN80" s="441" t="str">
        <f>IF(AN79="","",VLOOKUP(AN79,'シフト記号表（勤務時間帯）'!$C$6:$K$35,9,FALSE))</f>
        <v/>
      </c>
      <c r="AO80" s="447" t="str">
        <f>IF(AO79="","",VLOOKUP(AO79,'シフト記号表（勤務時間帯）'!$C$6:$K$35,9,FALSE))</f>
        <v/>
      </c>
      <c r="AP80" s="447" t="str">
        <f>IF(AP79="","",VLOOKUP(AP79,'シフト記号表（勤務時間帯）'!$C$6:$K$35,9,FALSE))</f>
        <v/>
      </c>
      <c r="AQ80" s="447" t="str">
        <f>IF(AQ79="","",VLOOKUP(AQ79,'シフト記号表（勤務時間帯）'!$C$6:$K$35,9,FALSE))</f>
        <v/>
      </c>
      <c r="AR80" s="447" t="str">
        <f>IF(AR79="","",VLOOKUP(AR79,'シフト記号表（勤務時間帯）'!$C$6:$K$35,9,FALSE))</f>
        <v/>
      </c>
      <c r="AS80" s="447" t="str">
        <f>IF(AS79="","",VLOOKUP(AS79,'シフト記号表（勤務時間帯）'!$C$6:$K$35,9,FALSE))</f>
        <v/>
      </c>
      <c r="AT80" s="454" t="str">
        <f>IF(AT79="","",VLOOKUP(AT79,'シフト記号表（勤務時間帯）'!$C$6:$K$35,9,FALSE))</f>
        <v/>
      </c>
      <c r="AU80" s="441" t="str">
        <f>IF(AU79="","",VLOOKUP(AU79,'シフト記号表（勤務時間帯）'!$C$6:$K$35,9,FALSE))</f>
        <v/>
      </c>
      <c r="AV80" s="447" t="str">
        <f>IF(AV79="","",VLOOKUP(AV79,'シフト記号表（勤務時間帯）'!$C$6:$K$35,9,FALSE))</f>
        <v/>
      </c>
      <c r="AW80" s="447" t="str">
        <f>IF(AW79="","",VLOOKUP(AW79,'シフト記号表（勤務時間帯）'!$C$6:$K$35,9,FALSE))</f>
        <v/>
      </c>
      <c r="AX80" s="479">
        <f>IF($BB$3="４週",SUM(S80:AT80),IF($BB$3="暦月",SUM(S80:AW80),""))</f>
        <v>0</v>
      </c>
      <c r="AY80" s="490"/>
      <c r="AZ80" s="501">
        <f>IF($BB$3="４週",AX80/4,IF($BB$3="暦月",'地密通所（100名）'!AX80/('地密通所（100名）'!$BB$8/7),""))</f>
        <v>0</v>
      </c>
      <c r="BA80" s="509"/>
      <c r="BB80" s="305"/>
      <c r="BC80" s="128"/>
      <c r="BD80" s="128"/>
      <c r="BE80" s="128"/>
      <c r="BF80" s="140"/>
    </row>
    <row r="81" spans="2:58" ht="20.25" customHeight="1">
      <c r="B81" s="362"/>
      <c r="C81" s="36"/>
      <c r="D81" s="56"/>
      <c r="E81" s="66"/>
      <c r="F81" s="543">
        <f>C79</f>
        <v>0</v>
      </c>
      <c r="G81" s="83"/>
      <c r="H81" s="94"/>
      <c r="I81" s="103"/>
      <c r="J81" s="103"/>
      <c r="K81" s="108"/>
      <c r="L81" s="120"/>
      <c r="M81" s="130"/>
      <c r="N81" s="130"/>
      <c r="O81" s="142"/>
      <c r="P81" s="414" t="s">
        <v>73</v>
      </c>
      <c r="Q81" s="423"/>
      <c r="R81" s="431"/>
      <c r="S81" s="442" t="str">
        <f>IF(S79="","",VLOOKUP(S79,'シフト記号表（勤務時間帯）'!$C$6:$U$35,19,FALSE))</f>
        <v/>
      </c>
      <c r="T81" s="448" t="str">
        <f>IF(T79="","",VLOOKUP(T79,'シフト記号表（勤務時間帯）'!$C$6:$U$35,19,FALSE))</f>
        <v/>
      </c>
      <c r="U81" s="448" t="str">
        <f>IF(U79="","",VLOOKUP(U79,'シフト記号表（勤務時間帯）'!$C$6:$U$35,19,FALSE))</f>
        <v/>
      </c>
      <c r="V81" s="448" t="str">
        <f>IF(V79="","",VLOOKUP(V79,'シフト記号表（勤務時間帯）'!$C$6:$U$35,19,FALSE))</f>
        <v/>
      </c>
      <c r="W81" s="448" t="str">
        <f>IF(W79="","",VLOOKUP(W79,'シフト記号表（勤務時間帯）'!$C$6:$U$35,19,FALSE))</f>
        <v/>
      </c>
      <c r="X81" s="448" t="str">
        <f>IF(X79="","",VLOOKUP(X79,'シフト記号表（勤務時間帯）'!$C$6:$U$35,19,FALSE))</f>
        <v/>
      </c>
      <c r="Y81" s="455" t="str">
        <f>IF(Y79="","",VLOOKUP(Y79,'シフト記号表（勤務時間帯）'!$C$6:$U$35,19,FALSE))</f>
        <v/>
      </c>
      <c r="Z81" s="442" t="str">
        <f>IF(Z79="","",VLOOKUP(Z79,'シフト記号表（勤務時間帯）'!$C$6:$U$35,19,FALSE))</f>
        <v/>
      </c>
      <c r="AA81" s="448" t="str">
        <f>IF(AA79="","",VLOOKUP(AA79,'シフト記号表（勤務時間帯）'!$C$6:$U$35,19,FALSE))</f>
        <v/>
      </c>
      <c r="AB81" s="448" t="str">
        <f>IF(AB79="","",VLOOKUP(AB79,'シフト記号表（勤務時間帯）'!$C$6:$U$35,19,FALSE))</f>
        <v/>
      </c>
      <c r="AC81" s="448" t="str">
        <f>IF(AC79="","",VLOOKUP(AC79,'シフト記号表（勤務時間帯）'!$C$6:$U$35,19,FALSE))</f>
        <v/>
      </c>
      <c r="AD81" s="448" t="str">
        <f>IF(AD79="","",VLOOKUP(AD79,'シフト記号表（勤務時間帯）'!$C$6:$U$35,19,FALSE))</f>
        <v/>
      </c>
      <c r="AE81" s="448" t="str">
        <f>IF(AE79="","",VLOOKUP(AE79,'シフト記号表（勤務時間帯）'!$C$6:$U$35,19,FALSE))</f>
        <v/>
      </c>
      <c r="AF81" s="455" t="str">
        <f>IF(AF79="","",VLOOKUP(AF79,'シフト記号表（勤務時間帯）'!$C$6:$U$35,19,FALSE))</f>
        <v/>
      </c>
      <c r="AG81" s="442" t="str">
        <f>IF(AG79="","",VLOOKUP(AG79,'シフト記号表（勤務時間帯）'!$C$6:$U$35,19,FALSE))</f>
        <v/>
      </c>
      <c r="AH81" s="448" t="str">
        <f>IF(AH79="","",VLOOKUP(AH79,'シフト記号表（勤務時間帯）'!$C$6:$U$35,19,FALSE))</f>
        <v/>
      </c>
      <c r="AI81" s="448" t="str">
        <f>IF(AI79="","",VLOOKUP(AI79,'シフト記号表（勤務時間帯）'!$C$6:$U$35,19,FALSE))</f>
        <v/>
      </c>
      <c r="AJ81" s="448" t="str">
        <f>IF(AJ79="","",VLOOKUP(AJ79,'シフト記号表（勤務時間帯）'!$C$6:$U$35,19,FALSE))</f>
        <v/>
      </c>
      <c r="AK81" s="448" t="str">
        <f>IF(AK79="","",VLOOKUP(AK79,'シフト記号表（勤務時間帯）'!$C$6:$U$35,19,FALSE))</f>
        <v/>
      </c>
      <c r="AL81" s="448" t="str">
        <f>IF(AL79="","",VLOOKUP(AL79,'シフト記号表（勤務時間帯）'!$C$6:$U$35,19,FALSE))</f>
        <v/>
      </c>
      <c r="AM81" s="455" t="str">
        <f>IF(AM79="","",VLOOKUP(AM79,'シフト記号表（勤務時間帯）'!$C$6:$U$35,19,FALSE))</f>
        <v/>
      </c>
      <c r="AN81" s="442" t="str">
        <f>IF(AN79="","",VLOOKUP(AN79,'シフト記号表（勤務時間帯）'!$C$6:$U$35,19,FALSE))</f>
        <v/>
      </c>
      <c r="AO81" s="448" t="str">
        <f>IF(AO79="","",VLOOKUP(AO79,'シフト記号表（勤務時間帯）'!$C$6:$U$35,19,FALSE))</f>
        <v/>
      </c>
      <c r="AP81" s="448" t="str">
        <f>IF(AP79="","",VLOOKUP(AP79,'シフト記号表（勤務時間帯）'!$C$6:$U$35,19,FALSE))</f>
        <v/>
      </c>
      <c r="AQ81" s="448" t="str">
        <f>IF(AQ79="","",VLOOKUP(AQ79,'シフト記号表（勤務時間帯）'!$C$6:$U$35,19,FALSE))</f>
        <v/>
      </c>
      <c r="AR81" s="448" t="str">
        <f>IF(AR79="","",VLOOKUP(AR79,'シフト記号表（勤務時間帯）'!$C$6:$U$35,19,FALSE))</f>
        <v/>
      </c>
      <c r="AS81" s="448" t="str">
        <f>IF(AS79="","",VLOOKUP(AS79,'シフト記号表（勤務時間帯）'!$C$6:$U$35,19,FALSE))</f>
        <v/>
      </c>
      <c r="AT81" s="455" t="str">
        <f>IF(AT79="","",VLOOKUP(AT79,'シフト記号表（勤務時間帯）'!$C$6:$U$35,19,FALSE))</f>
        <v/>
      </c>
      <c r="AU81" s="442" t="str">
        <f>IF(AU79="","",VLOOKUP(AU79,'シフト記号表（勤務時間帯）'!$C$6:$U$35,19,FALSE))</f>
        <v/>
      </c>
      <c r="AV81" s="448" t="str">
        <f>IF(AV79="","",VLOOKUP(AV79,'シフト記号表（勤務時間帯）'!$C$6:$U$35,19,FALSE))</f>
        <v/>
      </c>
      <c r="AW81" s="448" t="str">
        <f>IF(AW79="","",VLOOKUP(AW79,'シフト記号表（勤務時間帯）'!$C$6:$U$35,19,FALSE))</f>
        <v/>
      </c>
      <c r="AX81" s="480">
        <f>IF($BB$3="４週",SUM(S81:AT81),IF($BB$3="暦月",SUM(S81:AW81),""))</f>
        <v>0</v>
      </c>
      <c r="AY81" s="491"/>
      <c r="AZ81" s="502">
        <f>IF($BB$3="４週",AX81/4,IF($BB$3="暦月",'地密通所（100名）'!AX81/('地密通所（100名）'!$BB$8/7),""))</f>
        <v>0</v>
      </c>
      <c r="BA81" s="510"/>
      <c r="BB81" s="306"/>
      <c r="BC81" s="130"/>
      <c r="BD81" s="130"/>
      <c r="BE81" s="130"/>
      <c r="BF81" s="142"/>
    </row>
    <row r="82" spans="2:58" ht="20.25" customHeight="1">
      <c r="B82" s="362">
        <f>B79+1</f>
        <v>21</v>
      </c>
      <c r="C82" s="34"/>
      <c r="D82" s="54"/>
      <c r="E82" s="64"/>
      <c r="F82" s="71"/>
      <c r="G82" s="71"/>
      <c r="H82" s="95"/>
      <c r="I82" s="103"/>
      <c r="J82" s="103"/>
      <c r="K82" s="108"/>
      <c r="L82" s="119"/>
      <c r="M82" s="129"/>
      <c r="N82" s="129"/>
      <c r="O82" s="141"/>
      <c r="P82" s="415" t="s">
        <v>70</v>
      </c>
      <c r="Q82" s="424"/>
      <c r="R82" s="432"/>
      <c r="S82" s="551"/>
      <c r="T82" s="553"/>
      <c r="U82" s="553"/>
      <c r="V82" s="553"/>
      <c r="W82" s="553"/>
      <c r="X82" s="553"/>
      <c r="Y82" s="554"/>
      <c r="Z82" s="551"/>
      <c r="AA82" s="553"/>
      <c r="AB82" s="553"/>
      <c r="AC82" s="553"/>
      <c r="AD82" s="553"/>
      <c r="AE82" s="553"/>
      <c r="AF82" s="554"/>
      <c r="AG82" s="551"/>
      <c r="AH82" s="553"/>
      <c r="AI82" s="553"/>
      <c r="AJ82" s="553"/>
      <c r="AK82" s="553"/>
      <c r="AL82" s="553"/>
      <c r="AM82" s="554"/>
      <c r="AN82" s="551"/>
      <c r="AO82" s="553"/>
      <c r="AP82" s="553"/>
      <c r="AQ82" s="553"/>
      <c r="AR82" s="553"/>
      <c r="AS82" s="553"/>
      <c r="AT82" s="554"/>
      <c r="AU82" s="551"/>
      <c r="AV82" s="553"/>
      <c r="AW82" s="553"/>
      <c r="AX82" s="556"/>
      <c r="AY82" s="560"/>
      <c r="AZ82" s="563"/>
      <c r="BA82" s="566"/>
      <c r="BB82" s="304"/>
      <c r="BC82" s="129"/>
      <c r="BD82" s="129"/>
      <c r="BE82" s="129"/>
      <c r="BF82" s="141"/>
    </row>
    <row r="83" spans="2:58" ht="20.25" customHeight="1">
      <c r="B83" s="362"/>
      <c r="C83" s="35"/>
      <c r="D83" s="55"/>
      <c r="E83" s="65"/>
      <c r="F83" s="69"/>
      <c r="G83" s="82"/>
      <c r="H83" s="94"/>
      <c r="I83" s="103"/>
      <c r="J83" s="103"/>
      <c r="K83" s="108"/>
      <c r="L83" s="118"/>
      <c r="M83" s="128"/>
      <c r="N83" s="128"/>
      <c r="O83" s="140"/>
      <c r="P83" s="413" t="s">
        <v>27</v>
      </c>
      <c r="Q83" s="422"/>
      <c r="R83" s="430"/>
      <c r="S83" s="441" t="str">
        <f>IF(S82="","",VLOOKUP(S82,'シフト記号表（勤務時間帯）'!$C$6:$K$35,9,FALSE))</f>
        <v/>
      </c>
      <c r="T83" s="447" t="str">
        <f>IF(T82="","",VLOOKUP(T82,'シフト記号表（勤務時間帯）'!$C$6:$K$35,9,FALSE))</f>
        <v/>
      </c>
      <c r="U83" s="447" t="str">
        <f>IF(U82="","",VLOOKUP(U82,'シフト記号表（勤務時間帯）'!$C$6:$K$35,9,FALSE))</f>
        <v/>
      </c>
      <c r="V83" s="447" t="str">
        <f>IF(V82="","",VLOOKUP(V82,'シフト記号表（勤務時間帯）'!$C$6:$K$35,9,FALSE))</f>
        <v/>
      </c>
      <c r="W83" s="447" t="str">
        <f>IF(W82="","",VLOOKUP(W82,'シフト記号表（勤務時間帯）'!$C$6:$K$35,9,FALSE))</f>
        <v/>
      </c>
      <c r="X83" s="447" t="str">
        <f>IF(X82="","",VLOOKUP(X82,'シフト記号表（勤務時間帯）'!$C$6:$K$35,9,FALSE))</f>
        <v/>
      </c>
      <c r="Y83" s="454" t="str">
        <f>IF(Y82="","",VLOOKUP(Y82,'シフト記号表（勤務時間帯）'!$C$6:$K$35,9,FALSE))</f>
        <v/>
      </c>
      <c r="Z83" s="441" t="str">
        <f>IF(Z82="","",VLOOKUP(Z82,'シフト記号表（勤務時間帯）'!$C$6:$K$35,9,FALSE))</f>
        <v/>
      </c>
      <c r="AA83" s="447" t="str">
        <f>IF(AA82="","",VLOOKUP(AA82,'シフト記号表（勤務時間帯）'!$C$6:$K$35,9,FALSE))</f>
        <v/>
      </c>
      <c r="AB83" s="447" t="str">
        <f>IF(AB82="","",VLOOKUP(AB82,'シフト記号表（勤務時間帯）'!$C$6:$K$35,9,FALSE))</f>
        <v/>
      </c>
      <c r="AC83" s="447" t="str">
        <f>IF(AC82="","",VLOOKUP(AC82,'シフト記号表（勤務時間帯）'!$C$6:$K$35,9,FALSE))</f>
        <v/>
      </c>
      <c r="AD83" s="447" t="str">
        <f>IF(AD82="","",VLOOKUP(AD82,'シフト記号表（勤務時間帯）'!$C$6:$K$35,9,FALSE))</f>
        <v/>
      </c>
      <c r="AE83" s="447" t="str">
        <f>IF(AE82="","",VLOOKUP(AE82,'シフト記号表（勤務時間帯）'!$C$6:$K$35,9,FALSE))</f>
        <v/>
      </c>
      <c r="AF83" s="454" t="str">
        <f>IF(AF82="","",VLOOKUP(AF82,'シフト記号表（勤務時間帯）'!$C$6:$K$35,9,FALSE))</f>
        <v/>
      </c>
      <c r="AG83" s="441" t="str">
        <f>IF(AG82="","",VLOOKUP(AG82,'シフト記号表（勤務時間帯）'!$C$6:$K$35,9,FALSE))</f>
        <v/>
      </c>
      <c r="AH83" s="447" t="str">
        <f>IF(AH82="","",VLOOKUP(AH82,'シフト記号表（勤務時間帯）'!$C$6:$K$35,9,FALSE))</f>
        <v/>
      </c>
      <c r="AI83" s="447" t="str">
        <f>IF(AI82="","",VLOOKUP(AI82,'シフト記号表（勤務時間帯）'!$C$6:$K$35,9,FALSE))</f>
        <v/>
      </c>
      <c r="AJ83" s="447" t="str">
        <f>IF(AJ82="","",VLOOKUP(AJ82,'シフト記号表（勤務時間帯）'!$C$6:$K$35,9,FALSE))</f>
        <v/>
      </c>
      <c r="AK83" s="447" t="str">
        <f>IF(AK82="","",VLOOKUP(AK82,'シフト記号表（勤務時間帯）'!$C$6:$K$35,9,FALSE))</f>
        <v/>
      </c>
      <c r="AL83" s="447" t="str">
        <f>IF(AL82="","",VLOOKUP(AL82,'シフト記号表（勤務時間帯）'!$C$6:$K$35,9,FALSE))</f>
        <v/>
      </c>
      <c r="AM83" s="454" t="str">
        <f>IF(AM82="","",VLOOKUP(AM82,'シフト記号表（勤務時間帯）'!$C$6:$K$35,9,FALSE))</f>
        <v/>
      </c>
      <c r="AN83" s="441" t="str">
        <f>IF(AN82="","",VLOOKUP(AN82,'シフト記号表（勤務時間帯）'!$C$6:$K$35,9,FALSE))</f>
        <v/>
      </c>
      <c r="AO83" s="447" t="str">
        <f>IF(AO82="","",VLOOKUP(AO82,'シフト記号表（勤務時間帯）'!$C$6:$K$35,9,FALSE))</f>
        <v/>
      </c>
      <c r="AP83" s="447" t="str">
        <f>IF(AP82="","",VLOOKUP(AP82,'シフト記号表（勤務時間帯）'!$C$6:$K$35,9,FALSE))</f>
        <v/>
      </c>
      <c r="AQ83" s="447" t="str">
        <f>IF(AQ82="","",VLOOKUP(AQ82,'シフト記号表（勤務時間帯）'!$C$6:$K$35,9,FALSE))</f>
        <v/>
      </c>
      <c r="AR83" s="447" t="str">
        <f>IF(AR82="","",VLOOKUP(AR82,'シフト記号表（勤務時間帯）'!$C$6:$K$35,9,FALSE))</f>
        <v/>
      </c>
      <c r="AS83" s="447" t="str">
        <f>IF(AS82="","",VLOOKUP(AS82,'シフト記号表（勤務時間帯）'!$C$6:$K$35,9,FALSE))</f>
        <v/>
      </c>
      <c r="AT83" s="454" t="str">
        <f>IF(AT82="","",VLOOKUP(AT82,'シフト記号表（勤務時間帯）'!$C$6:$K$35,9,FALSE))</f>
        <v/>
      </c>
      <c r="AU83" s="441" t="str">
        <f>IF(AU82="","",VLOOKUP(AU82,'シフト記号表（勤務時間帯）'!$C$6:$K$35,9,FALSE))</f>
        <v/>
      </c>
      <c r="AV83" s="447" t="str">
        <f>IF(AV82="","",VLOOKUP(AV82,'シフト記号表（勤務時間帯）'!$C$6:$K$35,9,FALSE))</f>
        <v/>
      </c>
      <c r="AW83" s="447" t="str">
        <f>IF(AW82="","",VLOOKUP(AW82,'シフト記号表（勤務時間帯）'!$C$6:$K$35,9,FALSE))</f>
        <v/>
      </c>
      <c r="AX83" s="479">
        <f>IF($BB$3="４週",SUM(S83:AT83),IF($BB$3="暦月",SUM(S83:AW83),""))</f>
        <v>0</v>
      </c>
      <c r="AY83" s="490"/>
      <c r="AZ83" s="501">
        <f>IF($BB$3="４週",AX83/4,IF($BB$3="暦月",'地密通所（100名）'!AX83/('地密通所（100名）'!$BB$8/7),""))</f>
        <v>0</v>
      </c>
      <c r="BA83" s="509"/>
      <c r="BB83" s="305"/>
      <c r="BC83" s="128"/>
      <c r="BD83" s="128"/>
      <c r="BE83" s="128"/>
      <c r="BF83" s="140"/>
    </row>
    <row r="84" spans="2:58" ht="20.25" customHeight="1">
      <c r="B84" s="362"/>
      <c r="C84" s="36"/>
      <c r="D84" s="56"/>
      <c r="E84" s="66"/>
      <c r="F84" s="543">
        <f>C82</f>
        <v>0</v>
      </c>
      <c r="G84" s="83"/>
      <c r="H84" s="94"/>
      <c r="I84" s="103"/>
      <c r="J84" s="103"/>
      <c r="K84" s="108"/>
      <c r="L84" s="120"/>
      <c r="M84" s="130"/>
      <c r="N84" s="130"/>
      <c r="O84" s="142"/>
      <c r="P84" s="414" t="s">
        <v>73</v>
      </c>
      <c r="Q84" s="423"/>
      <c r="R84" s="431"/>
      <c r="S84" s="442" t="str">
        <f>IF(S82="","",VLOOKUP(S82,'シフト記号表（勤務時間帯）'!$C$6:$U$35,19,FALSE))</f>
        <v/>
      </c>
      <c r="T84" s="448" t="str">
        <f>IF(T82="","",VLOOKUP(T82,'シフト記号表（勤務時間帯）'!$C$6:$U$35,19,FALSE))</f>
        <v/>
      </c>
      <c r="U84" s="448" t="str">
        <f>IF(U82="","",VLOOKUP(U82,'シフト記号表（勤務時間帯）'!$C$6:$U$35,19,FALSE))</f>
        <v/>
      </c>
      <c r="V84" s="448" t="str">
        <f>IF(V82="","",VLOOKUP(V82,'シフト記号表（勤務時間帯）'!$C$6:$U$35,19,FALSE))</f>
        <v/>
      </c>
      <c r="W84" s="448" t="str">
        <f>IF(W82="","",VLOOKUP(W82,'シフト記号表（勤務時間帯）'!$C$6:$U$35,19,FALSE))</f>
        <v/>
      </c>
      <c r="X84" s="448" t="str">
        <f>IF(X82="","",VLOOKUP(X82,'シフト記号表（勤務時間帯）'!$C$6:$U$35,19,FALSE))</f>
        <v/>
      </c>
      <c r="Y84" s="455" t="str">
        <f>IF(Y82="","",VLOOKUP(Y82,'シフト記号表（勤務時間帯）'!$C$6:$U$35,19,FALSE))</f>
        <v/>
      </c>
      <c r="Z84" s="442" t="str">
        <f>IF(Z82="","",VLOOKUP(Z82,'シフト記号表（勤務時間帯）'!$C$6:$U$35,19,FALSE))</f>
        <v/>
      </c>
      <c r="AA84" s="448" t="str">
        <f>IF(AA82="","",VLOOKUP(AA82,'シフト記号表（勤務時間帯）'!$C$6:$U$35,19,FALSE))</f>
        <v/>
      </c>
      <c r="AB84" s="448" t="str">
        <f>IF(AB82="","",VLOOKUP(AB82,'シフト記号表（勤務時間帯）'!$C$6:$U$35,19,FALSE))</f>
        <v/>
      </c>
      <c r="AC84" s="448" t="str">
        <f>IF(AC82="","",VLOOKUP(AC82,'シフト記号表（勤務時間帯）'!$C$6:$U$35,19,FALSE))</f>
        <v/>
      </c>
      <c r="AD84" s="448" t="str">
        <f>IF(AD82="","",VLOOKUP(AD82,'シフト記号表（勤務時間帯）'!$C$6:$U$35,19,FALSE))</f>
        <v/>
      </c>
      <c r="AE84" s="448" t="str">
        <f>IF(AE82="","",VLOOKUP(AE82,'シフト記号表（勤務時間帯）'!$C$6:$U$35,19,FALSE))</f>
        <v/>
      </c>
      <c r="AF84" s="455" t="str">
        <f>IF(AF82="","",VLOOKUP(AF82,'シフト記号表（勤務時間帯）'!$C$6:$U$35,19,FALSE))</f>
        <v/>
      </c>
      <c r="AG84" s="442" t="str">
        <f>IF(AG82="","",VLOOKUP(AG82,'シフト記号表（勤務時間帯）'!$C$6:$U$35,19,FALSE))</f>
        <v/>
      </c>
      <c r="AH84" s="448" t="str">
        <f>IF(AH82="","",VLOOKUP(AH82,'シフト記号表（勤務時間帯）'!$C$6:$U$35,19,FALSE))</f>
        <v/>
      </c>
      <c r="AI84" s="448" t="str">
        <f>IF(AI82="","",VLOOKUP(AI82,'シフト記号表（勤務時間帯）'!$C$6:$U$35,19,FALSE))</f>
        <v/>
      </c>
      <c r="AJ84" s="448" t="str">
        <f>IF(AJ82="","",VLOOKUP(AJ82,'シフト記号表（勤務時間帯）'!$C$6:$U$35,19,FALSE))</f>
        <v/>
      </c>
      <c r="AK84" s="448" t="str">
        <f>IF(AK82="","",VLOOKUP(AK82,'シフト記号表（勤務時間帯）'!$C$6:$U$35,19,FALSE))</f>
        <v/>
      </c>
      <c r="AL84" s="448" t="str">
        <f>IF(AL82="","",VLOOKUP(AL82,'シフト記号表（勤務時間帯）'!$C$6:$U$35,19,FALSE))</f>
        <v/>
      </c>
      <c r="AM84" s="455" t="str">
        <f>IF(AM82="","",VLOOKUP(AM82,'シフト記号表（勤務時間帯）'!$C$6:$U$35,19,FALSE))</f>
        <v/>
      </c>
      <c r="AN84" s="442" t="str">
        <f>IF(AN82="","",VLOOKUP(AN82,'シフト記号表（勤務時間帯）'!$C$6:$U$35,19,FALSE))</f>
        <v/>
      </c>
      <c r="AO84" s="448" t="str">
        <f>IF(AO82="","",VLOOKUP(AO82,'シフト記号表（勤務時間帯）'!$C$6:$U$35,19,FALSE))</f>
        <v/>
      </c>
      <c r="AP84" s="448" t="str">
        <f>IF(AP82="","",VLOOKUP(AP82,'シフト記号表（勤務時間帯）'!$C$6:$U$35,19,FALSE))</f>
        <v/>
      </c>
      <c r="AQ84" s="448" t="str">
        <f>IF(AQ82="","",VLOOKUP(AQ82,'シフト記号表（勤務時間帯）'!$C$6:$U$35,19,FALSE))</f>
        <v/>
      </c>
      <c r="AR84" s="448" t="str">
        <f>IF(AR82="","",VLOOKUP(AR82,'シフト記号表（勤務時間帯）'!$C$6:$U$35,19,FALSE))</f>
        <v/>
      </c>
      <c r="AS84" s="448" t="str">
        <f>IF(AS82="","",VLOOKUP(AS82,'シフト記号表（勤務時間帯）'!$C$6:$U$35,19,FALSE))</f>
        <v/>
      </c>
      <c r="AT84" s="455" t="str">
        <f>IF(AT82="","",VLOOKUP(AT82,'シフト記号表（勤務時間帯）'!$C$6:$U$35,19,FALSE))</f>
        <v/>
      </c>
      <c r="AU84" s="442" t="str">
        <f>IF(AU82="","",VLOOKUP(AU82,'シフト記号表（勤務時間帯）'!$C$6:$U$35,19,FALSE))</f>
        <v/>
      </c>
      <c r="AV84" s="448" t="str">
        <f>IF(AV82="","",VLOOKUP(AV82,'シフト記号表（勤務時間帯）'!$C$6:$U$35,19,FALSE))</f>
        <v/>
      </c>
      <c r="AW84" s="448" t="str">
        <f>IF(AW82="","",VLOOKUP(AW82,'シフト記号表（勤務時間帯）'!$C$6:$U$35,19,FALSE))</f>
        <v/>
      </c>
      <c r="AX84" s="480">
        <f>IF($BB$3="４週",SUM(S84:AT84),IF($BB$3="暦月",SUM(S84:AW84),""))</f>
        <v>0</v>
      </c>
      <c r="AY84" s="491"/>
      <c r="AZ84" s="502">
        <f>IF($BB$3="４週",AX84/4,IF($BB$3="暦月",'地密通所（100名）'!AX84/('地密通所（100名）'!$BB$8/7),""))</f>
        <v>0</v>
      </c>
      <c r="BA84" s="510"/>
      <c r="BB84" s="306"/>
      <c r="BC84" s="130"/>
      <c r="BD84" s="130"/>
      <c r="BE84" s="130"/>
      <c r="BF84" s="142"/>
    </row>
    <row r="85" spans="2:58" ht="20.25" customHeight="1">
      <c r="B85" s="362">
        <f>B82+1</f>
        <v>22</v>
      </c>
      <c r="C85" s="34"/>
      <c r="D85" s="54"/>
      <c r="E85" s="64"/>
      <c r="F85" s="71"/>
      <c r="G85" s="71"/>
      <c r="H85" s="95"/>
      <c r="I85" s="103"/>
      <c r="J85" s="103"/>
      <c r="K85" s="108"/>
      <c r="L85" s="119"/>
      <c r="M85" s="129"/>
      <c r="N85" s="129"/>
      <c r="O85" s="141"/>
      <c r="P85" s="415" t="s">
        <v>70</v>
      </c>
      <c r="Q85" s="424"/>
      <c r="R85" s="432"/>
      <c r="S85" s="551"/>
      <c r="T85" s="553"/>
      <c r="U85" s="553"/>
      <c r="V85" s="553"/>
      <c r="W85" s="553"/>
      <c r="X85" s="553"/>
      <c r="Y85" s="554"/>
      <c r="Z85" s="551"/>
      <c r="AA85" s="553"/>
      <c r="AB85" s="553"/>
      <c r="AC85" s="553"/>
      <c r="AD85" s="553"/>
      <c r="AE85" s="553"/>
      <c r="AF85" s="554"/>
      <c r="AG85" s="551"/>
      <c r="AH85" s="553"/>
      <c r="AI85" s="553"/>
      <c r="AJ85" s="553"/>
      <c r="AK85" s="553"/>
      <c r="AL85" s="553"/>
      <c r="AM85" s="554"/>
      <c r="AN85" s="551"/>
      <c r="AO85" s="553"/>
      <c r="AP85" s="553"/>
      <c r="AQ85" s="553"/>
      <c r="AR85" s="553"/>
      <c r="AS85" s="553"/>
      <c r="AT85" s="554"/>
      <c r="AU85" s="551"/>
      <c r="AV85" s="553"/>
      <c r="AW85" s="553"/>
      <c r="AX85" s="556"/>
      <c r="AY85" s="560"/>
      <c r="AZ85" s="563"/>
      <c r="BA85" s="566"/>
      <c r="BB85" s="304"/>
      <c r="BC85" s="129"/>
      <c r="BD85" s="129"/>
      <c r="BE85" s="129"/>
      <c r="BF85" s="141"/>
    </row>
    <row r="86" spans="2:58" ht="20.25" customHeight="1">
      <c r="B86" s="362"/>
      <c r="C86" s="35"/>
      <c r="D86" s="55"/>
      <c r="E86" s="65"/>
      <c r="F86" s="69"/>
      <c r="G86" s="82"/>
      <c r="H86" s="94"/>
      <c r="I86" s="103"/>
      <c r="J86" s="103"/>
      <c r="K86" s="108"/>
      <c r="L86" s="118"/>
      <c r="M86" s="128"/>
      <c r="N86" s="128"/>
      <c r="O86" s="140"/>
      <c r="P86" s="413" t="s">
        <v>27</v>
      </c>
      <c r="Q86" s="422"/>
      <c r="R86" s="430"/>
      <c r="S86" s="441" t="str">
        <f>IF(S85="","",VLOOKUP(S85,'シフト記号表（勤務時間帯）'!$C$6:$K$35,9,FALSE))</f>
        <v/>
      </c>
      <c r="T86" s="447" t="str">
        <f>IF(T85="","",VLOOKUP(T85,'シフト記号表（勤務時間帯）'!$C$6:$K$35,9,FALSE))</f>
        <v/>
      </c>
      <c r="U86" s="447" t="str">
        <f>IF(U85="","",VLOOKUP(U85,'シフト記号表（勤務時間帯）'!$C$6:$K$35,9,FALSE))</f>
        <v/>
      </c>
      <c r="V86" s="447" t="str">
        <f>IF(V85="","",VLOOKUP(V85,'シフト記号表（勤務時間帯）'!$C$6:$K$35,9,FALSE))</f>
        <v/>
      </c>
      <c r="W86" s="447" t="str">
        <f>IF(W85="","",VLOOKUP(W85,'シフト記号表（勤務時間帯）'!$C$6:$K$35,9,FALSE))</f>
        <v/>
      </c>
      <c r="X86" s="447" t="str">
        <f>IF(X85="","",VLOOKUP(X85,'シフト記号表（勤務時間帯）'!$C$6:$K$35,9,FALSE))</f>
        <v/>
      </c>
      <c r="Y86" s="454" t="str">
        <f>IF(Y85="","",VLOOKUP(Y85,'シフト記号表（勤務時間帯）'!$C$6:$K$35,9,FALSE))</f>
        <v/>
      </c>
      <c r="Z86" s="441" t="str">
        <f>IF(Z85="","",VLOOKUP(Z85,'シフト記号表（勤務時間帯）'!$C$6:$K$35,9,FALSE))</f>
        <v/>
      </c>
      <c r="AA86" s="447" t="str">
        <f>IF(AA85="","",VLOOKUP(AA85,'シフト記号表（勤務時間帯）'!$C$6:$K$35,9,FALSE))</f>
        <v/>
      </c>
      <c r="AB86" s="447" t="str">
        <f>IF(AB85="","",VLOOKUP(AB85,'シフト記号表（勤務時間帯）'!$C$6:$K$35,9,FALSE))</f>
        <v/>
      </c>
      <c r="AC86" s="447" t="str">
        <f>IF(AC85="","",VLOOKUP(AC85,'シフト記号表（勤務時間帯）'!$C$6:$K$35,9,FALSE))</f>
        <v/>
      </c>
      <c r="AD86" s="447" t="str">
        <f>IF(AD85="","",VLOOKUP(AD85,'シフト記号表（勤務時間帯）'!$C$6:$K$35,9,FALSE))</f>
        <v/>
      </c>
      <c r="AE86" s="447" t="str">
        <f>IF(AE85="","",VLOOKUP(AE85,'シフト記号表（勤務時間帯）'!$C$6:$K$35,9,FALSE))</f>
        <v/>
      </c>
      <c r="AF86" s="454" t="str">
        <f>IF(AF85="","",VLOOKUP(AF85,'シフト記号表（勤務時間帯）'!$C$6:$K$35,9,FALSE))</f>
        <v/>
      </c>
      <c r="AG86" s="441" t="str">
        <f>IF(AG85="","",VLOOKUP(AG85,'シフト記号表（勤務時間帯）'!$C$6:$K$35,9,FALSE))</f>
        <v/>
      </c>
      <c r="AH86" s="447" t="str">
        <f>IF(AH85="","",VLOOKUP(AH85,'シフト記号表（勤務時間帯）'!$C$6:$K$35,9,FALSE))</f>
        <v/>
      </c>
      <c r="AI86" s="447" t="str">
        <f>IF(AI85="","",VLOOKUP(AI85,'シフト記号表（勤務時間帯）'!$C$6:$K$35,9,FALSE))</f>
        <v/>
      </c>
      <c r="AJ86" s="447" t="str">
        <f>IF(AJ85="","",VLOOKUP(AJ85,'シフト記号表（勤務時間帯）'!$C$6:$K$35,9,FALSE))</f>
        <v/>
      </c>
      <c r="AK86" s="447" t="str">
        <f>IF(AK85="","",VLOOKUP(AK85,'シフト記号表（勤務時間帯）'!$C$6:$K$35,9,FALSE))</f>
        <v/>
      </c>
      <c r="AL86" s="447" t="str">
        <f>IF(AL85="","",VLOOKUP(AL85,'シフト記号表（勤務時間帯）'!$C$6:$K$35,9,FALSE))</f>
        <v/>
      </c>
      <c r="AM86" s="454" t="str">
        <f>IF(AM85="","",VLOOKUP(AM85,'シフト記号表（勤務時間帯）'!$C$6:$K$35,9,FALSE))</f>
        <v/>
      </c>
      <c r="AN86" s="441" t="str">
        <f>IF(AN85="","",VLOOKUP(AN85,'シフト記号表（勤務時間帯）'!$C$6:$K$35,9,FALSE))</f>
        <v/>
      </c>
      <c r="AO86" s="447" t="str">
        <f>IF(AO85="","",VLOOKUP(AO85,'シフト記号表（勤務時間帯）'!$C$6:$K$35,9,FALSE))</f>
        <v/>
      </c>
      <c r="AP86" s="447" t="str">
        <f>IF(AP85="","",VLOOKUP(AP85,'シフト記号表（勤務時間帯）'!$C$6:$K$35,9,FALSE))</f>
        <v/>
      </c>
      <c r="AQ86" s="447" t="str">
        <f>IF(AQ85="","",VLOOKUP(AQ85,'シフト記号表（勤務時間帯）'!$C$6:$K$35,9,FALSE))</f>
        <v/>
      </c>
      <c r="AR86" s="447" t="str">
        <f>IF(AR85="","",VLOOKUP(AR85,'シフト記号表（勤務時間帯）'!$C$6:$K$35,9,FALSE))</f>
        <v/>
      </c>
      <c r="AS86" s="447" t="str">
        <f>IF(AS85="","",VLOOKUP(AS85,'シフト記号表（勤務時間帯）'!$C$6:$K$35,9,FALSE))</f>
        <v/>
      </c>
      <c r="AT86" s="454" t="str">
        <f>IF(AT85="","",VLOOKUP(AT85,'シフト記号表（勤務時間帯）'!$C$6:$K$35,9,FALSE))</f>
        <v/>
      </c>
      <c r="AU86" s="441" t="str">
        <f>IF(AU85="","",VLOOKUP(AU85,'シフト記号表（勤務時間帯）'!$C$6:$K$35,9,FALSE))</f>
        <v/>
      </c>
      <c r="AV86" s="447" t="str">
        <f>IF(AV85="","",VLOOKUP(AV85,'シフト記号表（勤務時間帯）'!$C$6:$K$35,9,FALSE))</f>
        <v/>
      </c>
      <c r="AW86" s="447" t="str">
        <f>IF(AW85="","",VLOOKUP(AW85,'シフト記号表（勤務時間帯）'!$C$6:$K$35,9,FALSE))</f>
        <v/>
      </c>
      <c r="AX86" s="479">
        <f>IF($BB$3="４週",SUM(S86:AT86),IF($BB$3="暦月",SUM(S86:AW86),""))</f>
        <v>0</v>
      </c>
      <c r="AY86" s="490"/>
      <c r="AZ86" s="501">
        <f>IF($BB$3="４週",AX86/4,IF($BB$3="暦月",'地密通所（100名）'!AX86/('地密通所（100名）'!$BB$8/7),""))</f>
        <v>0</v>
      </c>
      <c r="BA86" s="509"/>
      <c r="BB86" s="305"/>
      <c r="BC86" s="128"/>
      <c r="BD86" s="128"/>
      <c r="BE86" s="128"/>
      <c r="BF86" s="140"/>
    </row>
    <row r="87" spans="2:58" ht="20.25" customHeight="1">
      <c r="B87" s="362"/>
      <c r="C87" s="36"/>
      <c r="D87" s="56"/>
      <c r="E87" s="66"/>
      <c r="F87" s="543">
        <f>C85</f>
        <v>0</v>
      </c>
      <c r="G87" s="83"/>
      <c r="H87" s="94"/>
      <c r="I87" s="103"/>
      <c r="J87" s="103"/>
      <c r="K87" s="108"/>
      <c r="L87" s="120"/>
      <c r="M87" s="130"/>
      <c r="N87" s="130"/>
      <c r="O87" s="142"/>
      <c r="P87" s="414" t="s">
        <v>73</v>
      </c>
      <c r="Q87" s="423"/>
      <c r="R87" s="431"/>
      <c r="S87" s="442" t="str">
        <f>IF(S85="","",VLOOKUP(S85,'シフト記号表（勤務時間帯）'!$C$6:$U$35,19,FALSE))</f>
        <v/>
      </c>
      <c r="T87" s="448" t="str">
        <f>IF(T85="","",VLOOKUP(T85,'シフト記号表（勤務時間帯）'!$C$6:$U$35,19,FALSE))</f>
        <v/>
      </c>
      <c r="U87" s="448" t="str">
        <f>IF(U85="","",VLOOKUP(U85,'シフト記号表（勤務時間帯）'!$C$6:$U$35,19,FALSE))</f>
        <v/>
      </c>
      <c r="V87" s="448" t="str">
        <f>IF(V85="","",VLOOKUP(V85,'シフト記号表（勤務時間帯）'!$C$6:$U$35,19,FALSE))</f>
        <v/>
      </c>
      <c r="W87" s="448" t="str">
        <f>IF(W85="","",VLOOKUP(W85,'シフト記号表（勤務時間帯）'!$C$6:$U$35,19,FALSE))</f>
        <v/>
      </c>
      <c r="X87" s="448" t="str">
        <f>IF(X85="","",VLOOKUP(X85,'シフト記号表（勤務時間帯）'!$C$6:$U$35,19,FALSE))</f>
        <v/>
      </c>
      <c r="Y87" s="455" t="str">
        <f>IF(Y85="","",VLOOKUP(Y85,'シフト記号表（勤務時間帯）'!$C$6:$U$35,19,FALSE))</f>
        <v/>
      </c>
      <c r="Z87" s="442" t="str">
        <f>IF(Z85="","",VLOOKUP(Z85,'シフト記号表（勤務時間帯）'!$C$6:$U$35,19,FALSE))</f>
        <v/>
      </c>
      <c r="AA87" s="448" t="str">
        <f>IF(AA85="","",VLOOKUP(AA85,'シフト記号表（勤務時間帯）'!$C$6:$U$35,19,FALSE))</f>
        <v/>
      </c>
      <c r="AB87" s="448" t="str">
        <f>IF(AB85="","",VLOOKUP(AB85,'シフト記号表（勤務時間帯）'!$C$6:$U$35,19,FALSE))</f>
        <v/>
      </c>
      <c r="AC87" s="448" t="str">
        <f>IF(AC85="","",VLOOKUP(AC85,'シフト記号表（勤務時間帯）'!$C$6:$U$35,19,FALSE))</f>
        <v/>
      </c>
      <c r="AD87" s="448" t="str">
        <f>IF(AD85="","",VLOOKUP(AD85,'シフト記号表（勤務時間帯）'!$C$6:$U$35,19,FALSE))</f>
        <v/>
      </c>
      <c r="AE87" s="448" t="str">
        <f>IF(AE85="","",VLOOKUP(AE85,'シフト記号表（勤務時間帯）'!$C$6:$U$35,19,FALSE))</f>
        <v/>
      </c>
      <c r="AF87" s="455" t="str">
        <f>IF(AF85="","",VLOOKUP(AF85,'シフト記号表（勤務時間帯）'!$C$6:$U$35,19,FALSE))</f>
        <v/>
      </c>
      <c r="AG87" s="442" t="str">
        <f>IF(AG85="","",VLOOKUP(AG85,'シフト記号表（勤務時間帯）'!$C$6:$U$35,19,FALSE))</f>
        <v/>
      </c>
      <c r="AH87" s="448" t="str">
        <f>IF(AH85="","",VLOOKUP(AH85,'シフト記号表（勤務時間帯）'!$C$6:$U$35,19,FALSE))</f>
        <v/>
      </c>
      <c r="AI87" s="448" t="str">
        <f>IF(AI85="","",VLOOKUP(AI85,'シフト記号表（勤務時間帯）'!$C$6:$U$35,19,FALSE))</f>
        <v/>
      </c>
      <c r="AJ87" s="448" t="str">
        <f>IF(AJ85="","",VLOOKUP(AJ85,'シフト記号表（勤務時間帯）'!$C$6:$U$35,19,FALSE))</f>
        <v/>
      </c>
      <c r="AK87" s="448" t="str">
        <f>IF(AK85="","",VLOOKUP(AK85,'シフト記号表（勤務時間帯）'!$C$6:$U$35,19,FALSE))</f>
        <v/>
      </c>
      <c r="AL87" s="448" t="str">
        <f>IF(AL85="","",VLOOKUP(AL85,'シフト記号表（勤務時間帯）'!$C$6:$U$35,19,FALSE))</f>
        <v/>
      </c>
      <c r="AM87" s="455" t="str">
        <f>IF(AM85="","",VLOOKUP(AM85,'シフト記号表（勤務時間帯）'!$C$6:$U$35,19,FALSE))</f>
        <v/>
      </c>
      <c r="AN87" s="442" t="str">
        <f>IF(AN85="","",VLOOKUP(AN85,'シフト記号表（勤務時間帯）'!$C$6:$U$35,19,FALSE))</f>
        <v/>
      </c>
      <c r="AO87" s="448" t="str">
        <f>IF(AO85="","",VLOOKUP(AO85,'シフト記号表（勤務時間帯）'!$C$6:$U$35,19,FALSE))</f>
        <v/>
      </c>
      <c r="AP87" s="448" t="str">
        <f>IF(AP85="","",VLOOKUP(AP85,'シフト記号表（勤務時間帯）'!$C$6:$U$35,19,FALSE))</f>
        <v/>
      </c>
      <c r="AQ87" s="448" t="str">
        <f>IF(AQ85="","",VLOOKUP(AQ85,'シフト記号表（勤務時間帯）'!$C$6:$U$35,19,FALSE))</f>
        <v/>
      </c>
      <c r="AR87" s="448" t="str">
        <f>IF(AR85="","",VLOOKUP(AR85,'シフト記号表（勤務時間帯）'!$C$6:$U$35,19,FALSE))</f>
        <v/>
      </c>
      <c r="AS87" s="448" t="str">
        <f>IF(AS85="","",VLOOKUP(AS85,'シフト記号表（勤務時間帯）'!$C$6:$U$35,19,FALSE))</f>
        <v/>
      </c>
      <c r="AT87" s="455" t="str">
        <f>IF(AT85="","",VLOOKUP(AT85,'シフト記号表（勤務時間帯）'!$C$6:$U$35,19,FALSE))</f>
        <v/>
      </c>
      <c r="AU87" s="442" t="str">
        <f>IF(AU85="","",VLOOKUP(AU85,'シフト記号表（勤務時間帯）'!$C$6:$U$35,19,FALSE))</f>
        <v/>
      </c>
      <c r="AV87" s="448" t="str">
        <f>IF(AV85="","",VLOOKUP(AV85,'シフト記号表（勤務時間帯）'!$C$6:$U$35,19,FALSE))</f>
        <v/>
      </c>
      <c r="AW87" s="448" t="str">
        <f>IF(AW85="","",VLOOKUP(AW85,'シフト記号表（勤務時間帯）'!$C$6:$U$35,19,FALSE))</f>
        <v/>
      </c>
      <c r="AX87" s="480">
        <f>IF($BB$3="４週",SUM(S87:AT87),IF($BB$3="暦月",SUM(S87:AW87),""))</f>
        <v>0</v>
      </c>
      <c r="AY87" s="491"/>
      <c r="AZ87" s="502">
        <f>IF($BB$3="４週",AX87/4,IF($BB$3="暦月",'地密通所（100名）'!AX87/('地密通所（100名）'!$BB$8/7),""))</f>
        <v>0</v>
      </c>
      <c r="BA87" s="510"/>
      <c r="BB87" s="306"/>
      <c r="BC87" s="130"/>
      <c r="BD87" s="130"/>
      <c r="BE87" s="130"/>
      <c r="BF87" s="142"/>
    </row>
    <row r="88" spans="2:58" ht="20.25" customHeight="1">
      <c r="B88" s="362">
        <f>B85+1</f>
        <v>23</v>
      </c>
      <c r="C88" s="34"/>
      <c r="D88" s="54"/>
      <c r="E88" s="64"/>
      <c r="F88" s="71"/>
      <c r="G88" s="71"/>
      <c r="H88" s="95"/>
      <c r="I88" s="103"/>
      <c r="J88" s="103"/>
      <c r="K88" s="108"/>
      <c r="L88" s="119"/>
      <c r="M88" s="129"/>
      <c r="N88" s="129"/>
      <c r="O88" s="141"/>
      <c r="P88" s="415" t="s">
        <v>70</v>
      </c>
      <c r="Q88" s="424"/>
      <c r="R88" s="432"/>
      <c r="S88" s="551"/>
      <c r="T88" s="553"/>
      <c r="U88" s="553"/>
      <c r="V88" s="553"/>
      <c r="W88" s="553"/>
      <c r="X88" s="553"/>
      <c r="Y88" s="554"/>
      <c r="Z88" s="551"/>
      <c r="AA88" s="553"/>
      <c r="AB88" s="553"/>
      <c r="AC88" s="553"/>
      <c r="AD88" s="553"/>
      <c r="AE88" s="553"/>
      <c r="AF88" s="554"/>
      <c r="AG88" s="551"/>
      <c r="AH88" s="553"/>
      <c r="AI88" s="553"/>
      <c r="AJ88" s="553"/>
      <c r="AK88" s="553"/>
      <c r="AL88" s="553"/>
      <c r="AM88" s="554"/>
      <c r="AN88" s="551"/>
      <c r="AO88" s="553"/>
      <c r="AP88" s="553"/>
      <c r="AQ88" s="553"/>
      <c r="AR88" s="553"/>
      <c r="AS88" s="553"/>
      <c r="AT88" s="554"/>
      <c r="AU88" s="551"/>
      <c r="AV88" s="553"/>
      <c r="AW88" s="553"/>
      <c r="AX88" s="556"/>
      <c r="AY88" s="560"/>
      <c r="AZ88" s="563"/>
      <c r="BA88" s="566"/>
      <c r="BB88" s="304"/>
      <c r="BC88" s="129"/>
      <c r="BD88" s="129"/>
      <c r="BE88" s="129"/>
      <c r="BF88" s="141"/>
    </row>
    <row r="89" spans="2:58" ht="20.25" customHeight="1">
      <c r="B89" s="362"/>
      <c r="C89" s="35"/>
      <c r="D89" s="55"/>
      <c r="E89" s="65"/>
      <c r="F89" s="69"/>
      <c r="G89" s="82"/>
      <c r="H89" s="94"/>
      <c r="I89" s="103"/>
      <c r="J89" s="103"/>
      <c r="K89" s="108"/>
      <c r="L89" s="118"/>
      <c r="M89" s="128"/>
      <c r="N89" s="128"/>
      <c r="O89" s="140"/>
      <c r="P89" s="413" t="s">
        <v>27</v>
      </c>
      <c r="Q89" s="422"/>
      <c r="R89" s="430"/>
      <c r="S89" s="441" t="str">
        <f>IF(S88="","",VLOOKUP(S88,'シフト記号表（勤務時間帯）'!$C$6:$K$35,9,FALSE))</f>
        <v/>
      </c>
      <c r="T89" s="447" t="str">
        <f>IF(T88="","",VLOOKUP(T88,'シフト記号表（勤務時間帯）'!$C$6:$K$35,9,FALSE))</f>
        <v/>
      </c>
      <c r="U89" s="447" t="str">
        <f>IF(U88="","",VLOOKUP(U88,'シフト記号表（勤務時間帯）'!$C$6:$K$35,9,FALSE))</f>
        <v/>
      </c>
      <c r="V89" s="447" t="str">
        <f>IF(V88="","",VLOOKUP(V88,'シフト記号表（勤務時間帯）'!$C$6:$K$35,9,FALSE))</f>
        <v/>
      </c>
      <c r="W89" s="447" t="str">
        <f>IF(W88="","",VLOOKUP(W88,'シフト記号表（勤務時間帯）'!$C$6:$K$35,9,FALSE))</f>
        <v/>
      </c>
      <c r="X89" s="447" t="str">
        <f>IF(X88="","",VLOOKUP(X88,'シフト記号表（勤務時間帯）'!$C$6:$K$35,9,FALSE))</f>
        <v/>
      </c>
      <c r="Y89" s="454" t="str">
        <f>IF(Y88="","",VLOOKUP(Y88,'シフト記号表（勤務時間帯）'!$C$6:$K$35,9,FALSE))</f>
        <v/>
      </c>
      <c r="Z89" s="441" t="str">
        <f>IF(Z88="","",VLOOKUP(Z88,'シフト記号表（勤務時間帯）'!$C$6:$K$35,9,FALSE))</f>
        <v/>
      </c>
      <c r="AA89" s="447" t="str">
        <f>IF(AA88="","",VLOOKUP(AA88,'シフト記号表（勤務時間帯）'!$C$6:$K$35,9,FALSE))</f>
        <v/>
      </c>
      <c r="AB89" s="447" t="str">
        <f>IF(AB88="","",VLOOKUP(AB88,'シフト記号表（勤務時間帯）'!$C$6:$K$35,9,FALSE))</f>
        <v/>
      </c>
      <c r="AC89" s="447" t="str">
        <f>IF(AC88="","",VLOOKUP(AC88,'シフト記号表（勤務時間帯）'!$C$6:$K$35,9,FALSE))</f>
        <v/>
      </c>
      <c r="AD89" s="447" t="str">
        <f>IF(AD88="","",VLOOKUP(AD88,'シフト記号表（勤務時間帯）'!$C$6:$K$35,9,FALSE))</f>
        <v/>
      </c>
      <c r="AE89" s="447" t="str">
        <f>IF(AE88="","",VLOOKUP(AE88,'シフト記号表（勤務時間帯）'!$C$6:$K$35,9,FALSE))</f>
        <v/>
      </c>
      <c r="AF89" s="454" t="str">
        <f>IF(AF88="","",VLOOKUP(AF88,'シフト記号表（勤務時間帯）'!$C$6:$K$35,9,FALSE))</f>
        <v/>
      </c>
      <c r="AG89" s="441" t="str">
        <f>IF(AG88="","",VLOOKUP(AG88,'シフト記号表（勤務時間帯）'!$C$6:$K$35,9,FALSE))</f>
        <v/>
      </c>
      <c r="AH89" s="447" t="str">
        <f>IF(AH88="","",VLOOKUP(AH88,'シフト記号表（勤務時間帯）'!$C$6:$K$35,9,FALSE))</f>
        <v/>
      </c>
      <c r="AI89" s="447" t="str">
        <f>IF(AI88="","",VLOOKUP(AI88,'シフト記号表（勤務時間帯）'!$C$6:$K$35,9,FALSE))</f>
        <v/>
      </c>
      <c r="AJ89" s="447" t="str">
        <f>IF(AJ88="","",VLOOKUP(AJ88,'シフト記号表（勤務時間帯）'!$C$6:$K$35,9,FALSE))</f>
        <v/>
      </c>
      <c r="AK89" s="447" t="str">
        <f>IF(AK88="","",VLOOKUP(AK88,'シフト記号表（勤務時間帯）'!$C$6:$K$35,9,FALSE))</f>
        <v/>
      </c>
      <c r="AL89" s="447" t="str">
        <f>IF(AL88="","",VLOOKUP(AL88,'シフト記号表（勤務時間帯）'!$C$6:$K$35,9,FALSE))</f>
        <v/>
      </c>
      <c r="AM89" s="454" t="str">
        <f>IF(AM88="","",VLOOKUP(AM88,'シフト記号表（勤務時間帯）'!$C$6:$K$35,9,FALSE))</f>
        <v/>
      </c>
      <c r="AN89" s="441" t="str">
        <f>IF(AN88="","",VLOOKUP(AN88,'シフト記号表（勤務時間帯）'!$C$6:$K$35,9,FALSE))</f>
        <v/>
      </c>
      <c r="AO89" s="447" t="str">
        <f>IF(AO88="","",VLOOKUP(AO88,'シフト記号表（勤務時間帯）'!$C$6:$K$35,9,FALSE))</f>
        <v/>
      </c>
      <c r="AP89" s="447" t="str">
        <f>IF(AP88="","",VLOOKUP(AP88,'シフト記号表（勤務時間帯）'!$C$6:$K$35,9,FALSE))</f>
        <v/>
      </c>
      <c r="AQ89" s="447" t="str">
        <f>IF(AQ88="","",VLOOKUP(AQ88,'シフト記号表（勤務時間帯）'!$C$6:$K$35,9,FALSE))</f>
        <v/>
      </c>
      <c r="AR89" s="447" t="str">
        <f>IF(AR88="","",VLOOKUP(AR88,'シフト記号表（勤務時間帯）'!$C$6:$K$35,9,FALSE))</f>
        <v/>
      </c>
      <c r="AS89" s="447" t="str">
        <f>IF(AS88="","",VLOOKUP(AS88,'シフト記号表（勤務時間帯）'!$C$6:$K$35,9,FALSE))</f>
        <v/>
      </c>
      <c r="AT89" s="454" t="str">
        <f>IF(AT88="","",VLOOKUP(AT88,'シフト記号表（勤務時間帯）'!$C$6:$K$35,9,FALSE))</f>
        <v/>
      </c>
      <c r="AU89" s="441" t="str">
        <f>IF(AU88="","",VLOOKUP(AU88,'シフト記号表（勤務時間帯）'!$C$6:$K$35,9,FALSE))</f>
        <v/>
      </c>
      <c r="AV89" s="447" t="str">
        <f>IF(AV88="","",VLOOKUP(AV88,'シフト記号表（勤務時間帯）'!$C$6:$K$35,9,FALSE))</f>
        <v/>
      </c>
      <c r="AW89" s="447" t="str">
        <f>IF(AW88="","",VLOOKUP(AW88,'シフト記号表（勤務時間帯）'!$C$6:$K$35,9,FALSE))</f>
        <v/>
      </c>
      <c r="AX89" s="479">
        <f>IF($BB$3="４週",SUM(S89:AT89),IF($BB$3="暦月",SUM(S89:AW89),""))</f>
        <v>0</v>
      </c>
      <c r="AY89" s="490"/>
      <c r="AZ89" s="501">
        <f>IF($BB$3="４週",AX89/4,IF($BB$3="暦月",'地密通所（100名）'!AX89/('地密通所（100名）'!$BB$8/7),""))</f>
        <v>0</v>
      </c>
      <c r="BA89" s="509"/>
      <c r="BB89" s="305"/>
      <c r="BC89" s="128"/>
      <c r="BD89" s="128"/>
      <c r="BE89" s="128"/>
      <c r="BF89" s="140"/>
    </row>
    <row r="90" spans="2:58" ht="20.25" customHeight="1">
      <c r="B90" s="362"/>
      <c r="C90" s="36"/>
      <c r="D90" s="56"/>
      <c r="E90" s="66"/>
      <c r="F90" s="543">
        <f>C88</f>
        <v>0</v>
      </c>
      <c r="G90" s="83"/>
      <c r="H90" s="94"/>
      <c r="I90" s="103"/>
      <c r="J90" s="103"/>
      <c r="K90" s="108"/>
      <c r="L90" s="120"/>
      <c r="M90" s="130"/>
      <c r="N90" s="130"/>
      <c r="O90" s="142"/>
      <c r="P90" s="414" t="s">
        <v>73</v>
      </c>
      <c r="Q90" s="423"/>
      <c r="R90" s="431"/>
      <c r="S90" s="442" t="str">
        <f>IF(S88="","",VLOOKUP(S88,'シフト記号表（勤務時間帯）'!$C$6:$U$35,19,FALSE))</f>
        <v/>
      </c>
      <c r="T90" s="448" t="str">
        <f>IF(T88="","",VLOOKUP(T88,'シフト記号表（勤務時間帯）'!$C$6:$U$35,19,FALSE))</f>
        <v/>
      </c>
      <c r="U90" s="448" t="str">
        <f>IF(U88="","",VLOOKUP(U88,'シフト記号表（勤務時間帯）'!$C$6:$U$35,19,FALSE))</f>
        <v/>
      </c>
      <c r="V90" s="448" t="str">
        <f>IF(V88="","",VLOOKUP(V88,'シフト記号表（勤務時間帯）'!$C$6:$U$35,19,FALSE))</f>
        <v/>
      </c>
      <c r="W90" s="448" t="str">
        <f>IF(W88="","",VLOOKUP(W88,'シフト記号表（勤務時間帯）'!$C$6:$U$35,19,FALSE))</f>
        <v/>
      </c>
      <c r="X90" s="448" t="str">
        <f>IF(X88="","",VLOOKUP(X88,'シフト記号表（勤務時間帯）'!$C$6:$U$35,19,FALSE))</f>
        <v/>
      </c>
      <c r="Y90" s="455" t="str">
        <f>IF(Y88="","",VLOOKUP(Y88,'シフト記号表（勤務時間帯）'!$C$6:$U$35,19,FALSE))</f>
        <v/>
      </c>
      <c r="Z90" s="442" t="str">
        <f>IF(Z88="","",VLOOKUP(Z88,'シフト記号表（勤務時間帯）'!$C$6:$U$35,19,FALSE))</f>
        <v/>
      </c>
      <c r="AA90" s="448" t="str">
        <f>IF(AA88="","",VLOOKUP(AA88,'シフト記号表（勤務時間帯）'!$C$6:$U$35,19,FALSE))</f>
        <v/>
      </c>
      <c r="AB90" s="448" t="str">
        <f>IF(AB88="","",VLOOKUP(AB88,'シフト記号表（勤務時間帯）'!$C$6:$U$35,19,FALSE))</f>
        <v/>
      </c>
      <c r="AC90" s="448" t="str">
        <f>IF(AC88="","",VLOOKUP(AC88,'シフト記号表（勤務時間帯）'!$C$6:$U$35,19,FALSE))</f>
        <v/>
      </c>
      <c r="AD90" s="448" t="str">
        <f>IF(AD88="","",VLOOKUP(AD88,'シフト記号表（勤務時間帯）'!$C$6:$U$35,19,FALSE))</f>
        <v/>
      </c>
      <c r="AE90" s="448" t="str">
        <f>IF(AE88="","",VLOOKUP(AE88,'シフト記号表（勤務時間帯）'!$C$6:$U$35,19,FALSE))</f>
        <v/>
      </c>
      <c r="AF90" s="455" t="str">
        <f>IF(AF88="","",VLOOKUP(AF88,'シフト記号表（勤務時間帯）'!$C$6:$U$35,19,FALSE))</f>
        <v/>
      </c>
      <c r="AG90" s="442" t="str">
        <f>IF(AG88="","",VLOOKUP(AG88,'シフト記号表（勤務時間帯）'!$C$6:$U$35,19,FALSE))</f>
        <v/>
      </c>
      <c r="AH90" s="448" t="str">
        <f>IF(AH88="","",VLOOKUP(AH88,'シフト記号表（勤務時間帯）'!$C$6:$U$35,19,FALSE))</f>
        <v/>
      </c>
      <c r="AI90" s="448" t="str">
        <f>IF(AI88="","",VLOOKUP(AI88,'シフト記号表（勤務時間帯）'!$C$6:$U$35,19,FALSE))</f>
        <v/>
      </c>
      <c r="AJ90" s="448" t="str">
        <f>IF(AJ88="","",VLOOKUP(AJ88,'シフト記号表（勤務時間帯）'!$C$6:$U$35,19,FALSE))</f>
        <v/>
      </c>
      <c r="AK90" s="448" t="str">
        <f>IF(AK88="","",VLOOKUP(AK88,'シフト記号表（勤務時間帯）'!$C$6:$U$35,19,FALSE))</f>
        <v/>
      </c>
      <c r="AL90" s="448" t="str">
        <f>IF(AL88="","",VLOOKUP(AL88,'シフト記号表（勤務時間帯）'!$C$6:$U$35,19,FALSE))</f>
        <v/>
      </c>
      <c r="AM90" s="455" t="str">
        <f>IF(AM88="","",VLOOKUP(AM88,'シフト記号表（勤務時間帯）'!$C$6:$U$35,19,FALSE))</f>
        <v/>
      </c>
      <c r="AN90" s="442" t="str">
        <f>IF(AN88="","",VLOOKUP(AN88,'シフト記号表（勤務時間帯）'!$C$6:$U$35,19,FALSE))</f>
        <v/>
      </c>
      <c r="AO90" s="448" t="str">
        <f>IF(AO88="","",VLOOKUP(AO88,'シフト記号表（勤務時間帯）'!$C$6:$U$35,19,FALSE))</f>
        <v/>
      </c>
      <c r="AP90" s="448" t="str">
        <f>IF(AP88="","",VLOOKUP(AP88,'シフト記号表（勤務時間帯）'!$C$6:$U$35,19,FALSE))</f>
        <v/>
      </c>
      <c r="AQ90" s="448" t="str">
        <f>IF(AQ88="","",VLOOKUP(AQ88,'シフト記号表（勤務時間帯）'!$C$6:$U$35,19,FALSE))</f>
        <v/>
      </c>
      <c r="AR90" s="448" t="str">
        <f>IF(AR88="","",VLOOKUP(AR88,'シフト記号表（勤務時間帯）'!$C$6:$U$35,19,FALSE))</f>
        <v/>
      </c>
      <c r="AS90" s="448" t="str">
        <f>IF(AS88="","",VLOOKUP(AS88,'シフト記号表（勤務時間帯）'!$C$6:$U$35,19,FALSE))</f>
        <v/>
      </c>
      <c r="AT90" s="455" t="str">
        <f>IF(AT88="","",VLOOKUP(AT88,'シフト記号表（勤務時間帯）'!$C$6:$U$35,19,FALSE))</f>
        <v/>
      </c>
      <c r="AU90" s="442" t="str">
        <f>IF(AU88="","",VLOOKUP(AU88,'シフト記号表（勤務時間帯）'!$C$6:$U$35,19,FALSE))</f>
        <v/>
      </c>
      <c r="AV90" s="448" t="str">
        <f>IF(AV88="","",VLOOKUP(AV88,'シフト記号表（勤務時間帯）'!$C$6:$U$35,19,FALSE))</f>
        <v/>
      </c>
      <c r="AW90" s="448" t="str">
        <f>IF(AW88="","",VLOOKUP(AW88,'シフト記号表（勤務時間帯）'!$C$6:$U$35,19,FALSE))</f>
        <v/>
      </c>
      <c r="AX90" s="480">
        <f>IF($BB$3="４週",SUM(S90:AT90),IF($BB$3="暦月",SUM(S90:AW90),""))</f>
        <v>0</v>
      </c>
      <c r="AY90" s="491"/>
      <c r="AZ90" s="502">
        <f>IF($BB$3="４週",AX90/4,IF($BB$3="暦月",'地密通所（100名）'!AX90/('地密通所（100名）'!$BB$8/7),""))</f>
        <v>0</v>
      </c>
      <c r="BA90" s="510"/>
      <c r="BB90" s="306"/>
      <c r="BC90" s="130"/>
      <c r="BD90" s="130"/>
      <c r="BE90" s="130"/>
      <c r="BF90" s="142"/>
    </row>
    <row r="91" spans="2:58" ht="20.25" customHeight="1">
      <c r="B91" s="362">
        <f>B88+1</f>
        <v>24</v>
      </c>
      <c r="C91" s="34"/>
      <c r="D91" s="54"/>
      <c r="E91" s="64"/>
      <c r="F91" s="71"/>
      <c r="G91" s="71"/>
      <c r="H91" s="95"/>
      <c r="I91" s="103"/>
      <c r="J91" s="103"/>
      <c r="K91" s="108"/>
      <c r="L91" s="119"/>
      <c r="M91" s="129"/>
      <c r="N91" s="129"/>
      <c r="O91" s="141"/>
      <c r="P91" s="415" t="s">
        <v>70</v>
      </c>
      <c r="Q91" s="424"/>
      <c r="R91" s="432"/>
      <c r="S91" s="551"/>
      <c r="T91" s="553"/>
      <c r="U91" s="553"/>
      <c r="V91" s="553"/>
      <c r="W91" s="553"/>
      <c r="X91" s="553"/>
      <c r="Y91" s="554"/>
      <c r="Z91" s="551"/>
      <c r="AA91" s="553"/>
      <c r="AB91" s="553"/>
      <c r="AC91" s="553"/>
      <c r="AD91" s="553"/>
      <c r="AE91" s="553"/>
      <c r="AF91" s="554"/>
      <c r="AG91" s="551"/>
      <c r="AH91" s="553"/>
      <c r="AI91" s="553"/>
      <c r="AJ91" s="553"/>
      <c r="AK91" s="553"/>
      <c r="AL91" s="553"/>
      <c r="AM91" s="554"/>
      <c r="AN91" s="551"/>
      <c r="AO91" s="553"/>
      <c r="AP91" s="553"/>
      <c r="AQ91" s="553"/>
      <c r="AR91" s="553"/>
      <c r="AS91" s="553"/>
      <c r="AT91" s="554"/>
      <c r="AU91" s="551"/>
      <c r="AV91" s="553"/>
      <c r="AW91" s="553"/>
      <c r="AX91" s="556"/>
      <c r="AY91" s="560"/>
      <c r="AZ91" s="563"/>
      <c r="BA91" s="566"/>
      <c r="BB91" s="304"/>
      <c r="BC91" s="129"/>
      <c r="BD91" s="129"/>
      <c r="BE91" s="129"/>
      <c r="BF91" s="141"/>
    </row>
    <row r="92" spans="2:58" ht="20.25" customHeight="1">
      <c r="B92" s="362"/>
      <c r="C92" s="35"/>
      <c r="D92" s="55"/>
      <c r="E92" s="65"/>
      <c r="F92" s="69"/>
      <c r="G92" s="82"/>
      <c r="H92" s="94"/>
      <c r="I92" s="103"/>
      <c r="J92" s="103"/>
      <c r="K92" s="108"/>
      <c r="L92" s="118"/>
      <c r="M92" s="128"/>
      <c r="N92" s="128"/>
      <c r="O92" s="140"/>
      <c r="P92" s="413" t="s">
        <v>27</v>
      </c>
      <c r="Q92" s="422"/>
      <c r="R92" s="430"/>
      <c r="S92" s="441" t="str">
        <f>IF(S91="","",VLOOKUP(S91,'シフト記号表（勤務時間帯）'!$C$6:$K$35,9,FALSE))</f>
        <v/>
      </c>
      <c r="T92" s="447" t="str">
        <f>IF(T91="","",VLOOKUP(T91,'シフト記号表（勤務時間帯）'!$C$6:$K$35,9,FALSE))</f>
        <v/>
      </c>
      <c r="U92" s="447" t="str">
        <f>IF(U91="","",VLOOKUP(U91,'シフト記号表（勤務時間帯）'!$C$6:$K$35,9,FALSE))</f>
        <v/>
      </c>
      <c r="V92" s="447" t="str">
        <f>IF(V91="","",VLOOKUP(V91,'シフト記号表（勤務時間帯）'!$C$6:$K$35,9,FALSE))</f>
        <v/>
      </c>
      <c r="W92" s="447" t="str">
        <f>IF(W91="","",VLOOKUP(W91,'シフト記号表（勤務時間帯）'!$C$6:$K$35,9,FALSE))</f>
        <v/>
      </c>
      <c r="X92" s="447" t="str">
        <f>IF(X91="","",VLOOKUP(X91,'シフト記号表（勤務時間帯）'!$C$6:$K$35,9,FALSE))</f>
        <v/>
      </c>
      <c r="Y92" s="454" t="str">
        <f>IF(Y91="","",VLOOKUP(Y91,'シフト記号表（勤務時間帯）'!$C$6:$K$35,9,FALSE))</f>
        <v/>
      </c>
      <c r="Z92" s="441" t="str">
        <f>IF(Z91="","",VLOOKUP(Z91,'シフト記号表（勤務時間帯）'!$C$6:$K$35,9,FALSE))</f>
        <v/>
      </c>
      <c r="AA92" s="447" t="str">
        <f>IF(AA91="","",VLOOKUP(AA91,'シフト記号表（勤務時間帯）'!$C$6:$K$35,9,FALSE))</f>
        <v/>
      </c>
      <c r="AB92" s="447" t="str">
        <f>IF(AB91="","",VLOOKUP(AB91,'シフト記号表（勤務時間帯）'!$C$6:$K$35,9,FALSE))</f>
        <v/>
      </c>
      <c r="AC92" s="447" t="str">
        <f>IF(AC91="","",VLOOKUP(AC91,'シフト記号表（勤務時間帯）'!$C$6:$K$35,9,FALSE))</f>
        <v/>
      </c>
      <c r="AD92" s="447" t="str">
        <f>IF(AD91="","",VLOOKUP(AD91,'シフト記号表（勤務時間帯）'!$C$6:$K$35,9,FALSE))</f>
        <v/>
      </c>
      <c r="AE92" s="447" t="str">
        <f>IF(AE91="","",VLOOKUP(AE91,'シフト記号表（勤務時間帯）'!$C$6:$K$35,9,FALSE))</f>
        <v/>
      </c>
      <c r="AF92" s="454" t="str">
        <f>IF(AF91="","",VLOOKUP(AF91,'シフト記号表（勤務時間帯）'!$C$6:$K$35,9,FALSE))</f>
        <v/>
      </c>
      <c r="AG92" s="441" t="str">
        <f>IF(AG91="","",VLOOKUP(AG91,'シフト記号表（勤務時間帯）'!$C$6:$K$35,9,FALSE))</f>
        <v/>
      </c>
      <c r="AH92" s="447" t="str">
        <f>IF(AH91="","",VLOOKUP(AH91,'シフト記号表（勤務時間帯）'!$C$6:$K$35,9,FALSE))</f>
        <v/>
      </c>
      <c r="AI92" s="447" t="str">
        <f>IF(AI91="","",VLOOKUP(AI91,'シフト記号表（勤務時間帯）'!$C$6:$K$35,9,FALSE))</f>
        <v/>
      </c>
      <c r="AJ92" s="447" t="str">
        <f>IF(AJ91="","",VLOOKUP(AJ91,'シフト記号表（勤務時間帯）'!$C$6:$K$35,9,FALSE))</f>
        <v/>
      </c>
      <c r="AK92" s="447" t="str">
        <f>IF(AK91="","",VLOOKUP(AK91,'シフト記号表（勤務時間帯）'!$C$6:$K$35,9,FALSE))</f>
        <v/>
      </c>
      <c r="AL92" s="447" t="str">
        <f>IF(AL91="","",VLOOKUP(AL91,'シフト記号表（勤務時間帯）'!$C$6:$K$35,9,FALSE))</f>
        <v/>
      </c>
      <c r="AM92" s="454" t="str">
        <f>IF(AM91="","",VLOOKUP(AM91,'シフト記号表（勤務時間帯）'!$C$6:$K$35,9,FALSE))</f>
        <v/>
      </c>
      <c r="AN92" s="441" t="str">
        <f>IF(AN91="","",VLOOKUP(AN91,'シフト記号表（勤務時間帯）'!$C$6:$K$35,9,FALSE))</f>
        <v/>
      </c>
      <c r="AO92" s="447" t="str">
        <f>IF(AO91="","",VLOOKUP(AO91,'シフト記号表（勤務時間帯）'!$C$6:$K$35,9,FALSE))</f>
        <v/>
      </c>
      <c r="AP92" s="447" t="str">
        <f>IF(AP91="","",VLOOKUP(AP91,'シフト記号表（勤務時間帯）'!$C$6:$K$35,9,FALSE))</f>
        <v/>
      </c>
      <c r="AQ92" s="447" t="str">
        <f>IF(AQ91="","",VLOOKUP(AQ91,'シフト記号表（勤務時間帯）'!$C$6:$K$35,9,FALSE))</f>
        <v/>
      </c>
      <c r="AR92" s="447" t="str">
        <f>IF(AR91="","",VLOOKUP(AR91,'シフト記号表（勤務時間帯）'!$C$6:$K$35,9,FALSE))</f>
        <v/>
      </c>
      <c r="AS92" s="447" t="str">
        <f>IF(AS91="","",VLOOKUP(AS91,'シフト記号表（勤務時間帯）'!$C$6:$K$35,9,FALSE))</f>
        <v/>
      </c>
      <c r="AT92" s="454" t="str">
        <f>IF(AT91="","",VLOOKUP(AT91,'シフト記号表（勤務時間帯）'!$C$6:$K$35,9,FALSE))</f>
        <v/>
      </c>
      <c r="AU92" s="441" t="str">
        <f>IF(AU91="","",VLOOKUP(AU91,'シフト記号表（勤務時間帯）'!$C$6:$K$35,9,FALSE))</f>
        <v/>
      </c>
      <c r="AV92" s="447" t="str">
        <f>IF(AV91="","",VLOOKUP(AV91,'シフト記号表（勤務時間帯）'!$C$6:$K$35,9,FALSE))</f>
        <v/>
      </c>
      <c r="AW92" s="447" t="str">
        <f>IF(AW91="","",VLOOKUP(AW91,'シフト記号表（勤務時間帯）'!$C$6:$K$35,9,FALSE))</f>
        <v/>
      </c>
      <c r="AX92" s="479">
        <f>IF($BB$3="４週",SUM(S92:AT92),IF($BB$3="暦月",SUM(S92:AW92),""))</f>
        <v>0</v>
      </c>
      <c r="AY92" s="490"/>
      <c r="AZ92" s="501">
        <f>IF($BB$3="４週",AX92/4,IF($BB$3="暦月",'地密通所（100名）'!AX92/('地密通所（100名）'!$BB$8/7),""))</f>
        <v>0</v>
      </c>
      <c r="BA92" s="509"/>
      <c r="BB92" s="305"/>
      <c r="BC92" s="128"/>
      <c r="BD92" s="128"/>
      <c r="BE92" s="128"/>
      <c r="BF92" s="140"/>
    </row>
    <row r="93" spans="2:58" ht="20.25" customHeight="1">
      <c r="B93" s="362"/>
      <c r="C93" s="36"/>
      <c r="D93" s="56"/>
      <c r="E93" s="66"/>
      <c r="F93" s="543">
        <f>C91</f>
        <v>0</v>
      </c>
      <c r="G93" s="83"/>
      <c r="H93" s="94"/>
      <c r="I93" s="103"/>
      <c r="J93" s="103"/>
      <c r="K93" s="108"/>
      <c r="L93" s="120"/>
      <c r="M93" s="130"/>
      <c r="N93" s="130"/>
      <c r="O93" s="142"/>
      <c r="P93" s="414" t="s">
        <v>73</v>
      </c>
      <c r="Q93" s="423"/>
      <c r="R93" s="431"/>
      <c r="S93" s="442" t="str">
        <f>IF(S91="","",VLOOKUP(S91,'シフト記号表（勤務時間帯）'!$C$6:$U$35,19,FALSE))</f>
        <v/>
      </c>
      <c r="T93" s="448" t="str">
        <f>IF(T91="","",VLOOKUP(T91,'シフト記号表（勤務時間帯）'!$C$6:$U$35,19,FALSE))</f>
        <v/>
      </c>
      <c r="U93" s="448" t="str">
        <f>IF(U91="","",VLOOKUP(U91,'シフト記号表（勤務時間帯）'!$C$6:$U$35,19,FALSE))</f>
        <v/>
      </c>
      <c r="V93" s="448" t="str">
        <f>IF(V91="","",VLOOKUP(V91,'シフト記号表（勤務時間帯）'!$C$6:$U$35,19,FALSE))</f>
        <v/>
      </c>
      <c r="W93" s="448" t="str">
        <f>IF(W91="","",VLOOKUP(W91,'シフト記号表（勤務時間帯）'!$C$6:$U$35,19,FALSE))</f>
        <v/>
      </c>
      <c r="X93" s="448" t="str">
        <f>IF(X91="","",VLOOKUP(X91,'シフト記号表（勤務時間帯）'!$C$6:$U$35,19,FALSE))</f>
        <v/>
      </c>
      <c r="Y93" s="455" t="str">
        <f>IF(Y91="","",VLOOKUP(Y91,'シフト記号表（勤務時間帯）'!$C$6:$U$35,19,FALSE))</f>
        <v/>
      </c>
      <c r="Z93" s="442" t="str">
        <f>IF(Z91="","",VLOOKUP(Z91,'シフト記号表（勤務時間帯）'!$C$6:$U$35,19,FALSE))</f>
        <v/>
      </c>
      <c r="AA93" s="448" t="str">
        <f>IF(AA91="","",VLOOKUP(AA91,'シフト記号表（勤務時間帯）'!$C$6:$U$35,19,FALSE))</f>
        <v/>
      </c>
      <c r="AB93" s="448" t="str">
        <f>IF(AB91="","",VLOOKUP(AB91,'シフト記号表（勤務時間帯）'!$C$6:$U$35,19,FALSE))</f>
        <v/>
      </c>
      <c r="AC93" s="448" t="str">
        <f>IF(AC91="","",VLOOKUP(AC91,'シフト記号表（勤務時間帯）'!$C$6:$U$35,19,FALSE))</f>
        <v/>
      </c>
      <c r="AD93" s="448" t="str">
        <f>IF(AD91="","",VLOOKUP(AD91,'シフト記号表（勤務時間帯）'!$C$6:$U$35,19,FALSE))</f>
        <v/>
      </c>
      <c r="AE93" s="448" t="str">
        <f>IF(AE91="","",VLOOKUP(AE91,'シフト記号表（勤務時間帯）'!$C$6:$U$35,19,FALSE))</f>
        <v/>
      </c>
      <c r="AF93" s="455" t="str">
        <f>IF(AF91="","",VLOOKUP(AF91,'シフト記号表（勤務時間帯）'!$C$6:$U$35,19,FALSE))</f>
        <v/>
      </c>
      <c r="AG93" s="442" t="str">
        <f>IF(AG91="","",VLOOKUP(AG91,'シフト記号表（勤務時間帯）'!$C$6:$U$35,19,FALSE))</f>
        <v/>
      </c>
      <c r="AH93" s="448" t="str">
        <f>IF(AH91="","",VLOOKUP(AH91,'シフト記号表（勤務時間帯）'!$C$6:$U$35,19,FALSE))</f>
        <v/>
      </c>
      <c r="AI93" s="448" t="str">
        <f>IF(AI91="","",VLOOKUP(AI91,'シフト記号表（勤務時間帯）'!$C$6:$U$35,19,FALSE))</f>
        <v/>
      </c>
      <c r="AJ93" s="448" t="str">
        <f>IF(AJ91="","",VLOOKUP(AJ91,'シフト記号表（勤務時間帯）'!$C$6:$U$35,19,FALSE))</f>
        <v/>
      </c>
      <c r="AK93" s="448" t="str">
        <f>IF(AK91="","",VLOOKUP(AK91,'シフト記号表（勤務時間帯）'!$C$6:$U$35,19,FALSE))</f>
        <v/>
      </c>
      <c r="AL93" s="448" t="str">
        <f>IF(AL91="","",VLOOKUP(AL91,'シフト記号表（勤務時間帯）'!$C$6:$U$35,19,FALSE))</f>
        <v/>
      </c>
      <c r="AM93" s="455" t="str">
        <f>IF(AM91="","",VLOOKUP(AM91,'シフト記号表（勤務時間帯）'!$C$6:$U$35,19,FALSE))</f>
        <v/>
      </c>
      <c r="AN93" s="442" t="str">
        <f>IF(AN91="","",VLOOKUP(AN91,'シフト記号表（勤務時間帯）'!$C$6:$U$35,19,FALSE))</f>
        <v/>
      </c>
      <c r="AO93" s="448" t="str">
        <f>IF(AO91="","",VLOOKUP(AO91,'シフト記号表（勤務時間帯）'!$C$6:$U$35,19,FALSE))</f>
        <v/>
      </c>
      <c r="AP93" s="448" t="str">
        <f>IF(AP91="","",VLOOKUP(AP91,'シフト記号表（勤務時間帯）'!$C$6:$U$35,19,FALSE))</f>
        <v/>
      </c>
      <c r="AQ93" s="448" t="str">
        <f>IF(AQ91="","",VLOOKUP(AQ91,'シフト記号表（勤務時間帯）'!$C$6:$U$35,19,FALSE))</f>
        <v/>
      </c>
      <c r="AR93" s="448" t="str">
        <f>IF(AR91="","",VLOOKUP(AR91,'シフト記号表（勤務時間帯）'!$C$6:$U$35,19,FALSE))</f>
        <v/>
      </c>
      <c r="AS93" s="448" t="str">
        <f>IF(AS91="","",VLOOKUP(AS91,'シフト記号表（勤務時間帯）'!$C$6:$U$35,19,FALSE))</f>
        <v/>
      </c>
      <c r="AT93" s="455" t="str">
        <f>IF(AT91="","",VLOOKUP(AT91,'シフト記号表（勤務時間帯）'!$C$6:$U$35,19,FALSE))</f>
        <v/>
      </c>
      <c r="AU93" s="442" t="str">
        <f>IF(AU91="","",VLOOKUP(AU91,'シフト記号表（勤務時間帯）'!$C$6:$U$35,19,FALSE))</f>
        <v/>
      </c>
      <c r="AV93" s="448" t="str">
        <f>IF(AV91="","",VLOOKUP(AV91,'シフト記号表（勤務時間帯）'!$C$6:$U$35,19,FALSE))</f>
        <v/>
      </c>
      <c r="AW93" s="448" t="str">
        <f>IF(AW91="","",VLOOKUP(AW91,'シフト記号表（勤務時間帯）'!$C$6:$U$35,19,FALSE))</f>
        <v/>
      </c>
      <c r="AX93" s="480">
        <f>IF($BB$3="４週",SUM(S93:AT93),IF($BB$3="暦月",SUM(S93:AW93),""))</f>
        <v>0</v>
      </c>
      <c r="AY93" s="491"/>
      <c r="AZ93" s="502">
        <f>IF($BB$3="４週",AX93/4,IF($BB$3="暦月",'地密通所（100名）'!AX93/('地密通所（100名）'!$BB$8/7),""))</f>
        <v>0</v>
      </c>
      <c r="BA93" s="510"/>
      <c r="BB93" s="306"/>
      <c r="BC93" s="130"/>
      <c r="BD93" s="130"/>
      <c r="BE93" s="130"/>
      <c r="BF93" s="142"/>
    </row>
    <row r="94" spans="2:58" ht="20.25" customHeight="1">
      <c r="B94" s="362">
        <f>B91+1</f>
        <v>25</v>
      </c>
      <c r="C94" s="34"/>
      <c r="D94" s="54"/>
      <c r="E94" s="64"/>
      <c r="F94" s="71"/>
      <c r="G94" s="71"/>
      <c r="H94" s="95"/>
      <c r="I94" s="103"/>
      <c r="J94" s="103"/>
      <c r="K94" s="108"/>
      <c r="L94" s="119"/>
      <c r="M94" s="129"/>
      <c r="N94" s="129"/>
      <c r="O94" s="141"/>
      <c r="P94" s="415" t="s">
        <v>70</v>
      </c>
      <c r="Q94" s="424"/>
      <c r="R94" s="432"/>
      <c r="S94" s="551"/>
      <c r="T94" s="553"/>
      <c r="U94" s="553"/>
      <c r="V94" s="553"/>
      <c r="W94" s="553"/>
      <c r="X94" s="553"/>
      <c r="Y94" s="554"/>
      <c r="Z94" s="551"/>
      <c r="AA94" s="553"/>
      <c r="AB94" s="553"/>
      <c r="AC94" s="553"/>
      <c r="AD94" s="553"/>
      <c r="AE94" s="553"/>
      <c r="AF94" s="554"/>
      <c r="AG94" s="551"/>
      <c r="AH94" s="553"/>
      <c r="AI94" s="553"/>
      <c r="AJ94" s="553"/>
      <c r="AK94" s="553"/>
      <c r="AL94" s="553"/>
      <c r="AM94" s="554"/>
      <c r="AN94" s="551"/>
      <c r="AO94" s="553"/>
      <c r="AP94" s="553"/>
      <c r="AQ94" s="553"/>
      <c r="AR94" s="553"/>
      <c r="AS94" s="553"/>
      <c r="AT94" s="554"/>
      <c r="AU94" s="551"/>
      <c r="AV94" s="553"/>
      <c r="AW94" s="553"/>
      <c r="AX94" s="556"/>
      <c r="AY94" s="560"/>
      <c r="AZ94" s="563"/>
      <c r="BA94" s="566"/>
      <c r="BB94" s="304"/>
      <c r="BC94" s="129"/>
      <c r="BD94" s="129"/>
      <c r="BE94" s="129"/>
      <c r="BF94" s="141"/>
    </row>
    <row r="95" spans="2:58" ht="20.25" customHeight="1">
      <c r="B95" s="362"/>
      <c r="C95" s="35"/>
      <c r="D95" s="55"/>
      <c r="E95" s="65"/>
      <c r="F95" s="69"/>
      <c r="G95" s="82"/>
      <c r="H95" s="94"/>
      <c r="I95" s="103"/>
      <c r="J95" s="103"/>
      <c r="K95" s="108"/>
      <c r="L95" s="118"/>
      <c r="M95" s="128"/>
      <c r="N95" s="128"/>
      <c r="O95" s="140"/>
      <c r="P95" s="413" t="s">
        <v>27</v>
      </c>
      <c r="Q95" s="422"/>
      <c r="R95" s="430"/>
      <c r="S95" s="441" t="str">
        <f>IF(S94="","",VLOOKUP(S94,'シフト記号表（勤務時間帯）'!$C$6:$K$35,9,FALSE))</f>
        <v/>
      </c>
      <c r="T95" s="447" t="str">
        <f>IF(T94="","",VLOOKUP(T94,'シフト記号表（勤務時間帯）'!$C$6:$K$35,9,FALSE))</f>
        <v/>
      </c>
      <c r="U95" s="447" t="str">
        <f>IF(U94="","",VLOOKUP(U94,'シフト記号表（勤務時間帯）'!$C$6:$K$35,9,FALSE))</f>
        <v/>
      </c>
      <c r="V95" s="447" t="str">
        <f>IF(V94="","",VLOOKUP(V94,'シフト記号表（勤務時間帯）'!$C$6:$K$35,9,FALSE))</f>
        <v/>
      </c>
      <c r="W95" s="447" t="str">
        <f>IF(W94="","",VLOOKUP(W94,'シフト記号表（勤務時間帯）'!$C$6:$K$35,9,FALSE))</f>
        <v/>
      </c>
      <c r="X95" s="447" t="str">
        <f>IF(X94="","",VLOOKUP(X94,'シフト記号表（勤務時間帯）'!$C$6:$K$35,9,FALSE))</f>
        <v/>
      </c>
      <c r="Y95" s="454" t="str">
        <f>IF(Y94="","",VLOOKUP(Y94,'シフト記号表（勤務時間帯）'!$C$6:$K$35,9,FALSE))</f>
        <v/>
      </c>
      <c r="Z95" s="441" t="str">
        <f>IF(Z94="","",VLOOKUP(Z94,'シフト記号表（勤務時間帯）'!$C$6:$K$35,9,FALSE))</f>
        <v/>
      </c>
      <c r="AA95" s="447" t="str">
        <f>IF(AA94="","",VLOOKUP(AA94,'シフト記号表（勤務時間帯）'!$C$6:$K$35,9,FALSE))</f>
        <v/>
      </c>
      <c r="AB95" s="447" t="str">
        <f>IF(AB94="","",VLOOKUP(AB94,'シフト記号表（勤務時間帯）'!$C$6:$K$35,9,FALSE))</f>
        <v/>
      </c>
      <c r="AC95" s="447" t="str">
        <f>IF(AC94="","",VLOOKUP(AC94,'シフト記号表（勤務時間帯）'!$C$6:$K$35,9,FALSE))</f>
        <v/>
      </c>
      <c r="AD95" s="447" t="str">
        <f>IF(AD94="","",VLOOKUP(AD94,'シフト記号表（勤務時間帯）'!$C$6:$K$35,9,FALSE))</f>
        <v/>
      </c>
      <c r="AE95" s="447" t="str">
        <f>IF(AE94="","",VLOOKUP(AE94,'シフト記号表（勤務時間帯）'!$C$6:$K$35,9,FALSE))</f>
        <v/>
      </c>
      <c r="AF95" s="454" t="str">
        <f>IF(AF94="","",VLOOKUP(AF94,'シフト記号表（勤務時間帯）'!$C$6:$K$35,9,FALSE))</f>
        <v/>
      </c>
      <c r="AG95" s="441" t="str">
        <f>IF(AG94="","",VLOOKUP(AG94,'シフト記号表（勤務時間帯）'!$C$6:$K$35,9,FALSE))</f>
        <v/>
      </c>
      <c r="AH95" s="447" t="str">
        <f>IF(AH94="","",VLOOKUP(AH94,'シフト記号表（勤務時間帯）'!$C$6:$K$35,9,FALSE))</f>
        <v/>
      </c>
      <c r="AI95" s="447" t="str">
        <f>IF(AI94="","",VLOOKUP(AI94,'シフト記号表（勤務時間帯）'!$C$6:$K$35,9,FALSE))</f>
        <v/>
      </c>
      <c r="AJ95" s="447" t="str">
        <f>IF(AJ94="","",VLOOKUP(AJ94,'シフト記号表（勤務時間帯）'!$C$6:$K$35,9,FALSE))</f>
        <v/>
      </c>
      <c r="AK95" s="447" t="str">
        <f>IF(AK94="","",VLOOKUP(AK94,'シフト記号表（勤務時間帯）'!$C$6:$K$35,9,FALSE))</f>
        <v/>
      </c>
      <c r="AL95" s="447" t="str">
        <f>IF(AL94="","",VLOOKUP(AL94,'シフト記号表（勤務時間帯）'!$C$6:$K$35,9,FALSE))</f>
        <v/>
      </c>
      <c r="AM95" s="454" t="str">
        <f>IF(AM94="","",VLOOKUP(AM94,'シフト記号表（勤務時間帯）'!$C$6:$K$35,9,FALSE))</f>
        <v/>
      </c>
      <c r="AN95" s="441" t="str">
        <f>IF(AN94="","",VLOOKUP(AN94,'シフト記号表（勤務時間帯）'!$C$6:$K$35,9,FALSE))</f>
        <v/>
      </c>
      <c r="AO95" s="447" t="str">
        <f>IF(AO94="","",VLOOKUP(AO94,'シフト記号表（勤務時間帯）'!$C$6:$K$35,9,FALSE))</f>
        <v/>
      </c>
      <c r="AP95" s="447" t="str">
        <f>IF(AP94="","",VLOOKUP(AP94,'シフト記号表（勤務時間帯）'!$C$6:$K$35,9,FALSE))</f>
        <v/>
      </c>
      <c r="AQ95" s="447" t="str">
        <f>IF(AQ94="","",VLOOKUP(AQ94,'シフト記号表（勤務時間帯）'!$C$6:$K$35,9,FALSE))</f>
        <v/>
      </c>
      <c r="AR95" s="447" t="str">
        <f>IF(AR94="","",VLOOKUP(AR94,'シフト記号表（勤務時間帯）'!$C$6:$K$35,9,FALSE))</f>
        <v/>
      </c>
      <c r="AS95" s="447" t="str">
        <f>IF(AS94="","",VLOOKUP(AS94,'シフト記号表（勤務時間帯）'!$C$6:$K$35,9,FALSE))</f>
        <v/>
      </c>
      <c r="AT95" s="454" t="str">
        <f>IF(AT94="","",VLOOKUP(AT94,'シフト記号表（勤務時間帯）'!$C$6:$K$35,9,FALSE))</f>
        <v/>
      </c>
      <c r="AU95" s="441" t="str">
        <f>IF(AU94="","",VLOOKUP(AU94,'シフト記号表（勤務時間帯）'!$C$6:$K$35,9,FALSE))</f>
        <v/>
      </c>
      <c r="AV95" s="447" t="str">
        <f>IF(AV94="","",VLOOKUP(AV94,'シフト記号表（勤務時間帯）'!$C$6:$K$35,9,FALSE))</f>
        <v/>
      </c>
      <c r="AW95" s="447" t="str">
        <f>IF(AW94="","",VLOOKUP(AW94,'シフト記号表（勤務時間帯）'!$C$6:$K$35,9,FALSE))</f>
        <v/>
      </c>
      <c r="AX95" s="479">
        <f>IF($BB$3="４週",SUM(S95:AT95),IF($BB$3="暦月",SUM(S95:AW95),""))</f>
        <v>0</v>
      </c>
      <c r="AY95" s="490"/>
      <c r="AZ95" s="501">
        <f>IF($BB$3="４週",AX95/4,IF($BB$3="暦月",'地密通所（100名）'!AX95/('地密通所（100名）'!$BB$8/7),""))</f>
        <v>0</v>
      </c>
      <c r="BA95" s="509"/>
      <c r="BB95" s="305"/>
      <c r="BC95" s="128"/>
      <c r="BD95" s="128"/>
      <c r="BE95" s="128"/>
      <c r="BF95" s="140"/>
    </row>
    <row r="96" spans="2:58" ht="20.25" customHeight="1">
      <c r="B96" s="362"/>
      <c r="C96" s="36"/>
      <c r="D96" s="56"/>
      <c r="E96" s="66"/>
      <c r="F96" s="543">
        <f>C94</f>
        <v>0</v>
      </c>
      <c r="G96" s="83"/>
      <c r="H96" s="94"/>
      <c r="I96" s="103"/>
      <c r="J96" s="103"/>
      <c r="K96" s="108"/>
      <c r="L96" s="120"/>
      <c r="M96" s="130"/>
      <c r="N96" s="130"/>
      <c r="O96" s="142"/>
      <c r="P96" s="414" t="s">
        <v>73</v>
      </c>
      <c r="Q96" s="423"/>
      <c r="R96" s="431"/>
      <c r="S96" s="442" t="str">
        <f>IF(S94="","",VLOOKUP(S94,'シフト記号表（勤務時間帯）'!$C$6:$U$35,19,FALSE))</f>
        <v/>
      </c>
      <c r="T96" s="448" t="str">
        <f>IF(T94="","",VLOOKUP(T94,'シフト記号表（勤務時間帯）'!$C$6:$U$35,19,FALSE))</f>
        <v/>
      </c>
      <c r="U96" s="448" t="str">
        <f>IF(U94="","",VLOOKUP(U94,'シフト記号表（勤務時間帯）'!$C$6:$U$35,19,FALSE))</f>
        <v/>
      </c>
      <c r="V96" s="448" t="str">
        <f>IF(V94="","",VLOOKUP(V94,'シフト記号表（勤務時間帯）'!$C$6:$U$35,19,FALSE))</f>
        <v/>
      </c>
      <c r="W96" s="448" t="str">
        <f>IF(W94="","",VLOOKUP(W94,'シフト記号表（勤務時間帯）'!$C$6:$U$35,19,FALSE))</f>
        <v/>
      </c>
      <c r="X96" s="448" t="str">
        <f>IF(X94="","",VLOOKUP(X94,'シフト記号表（勤務時間帯）'!$C$6:$U$35,19,FALSE))</f>
        <v/>
      </c>
      <c r="Y96" s="455" t="str">
        <f>IF(Y94="","",VLOOKUP(Y94,'シフト記号表（勤務時間帯）'!$C$6:$U$35,19,FALSE))</f>
        <v/>
      </c>
      <c r="Z96" s="442" t="str">
        <f>IF(Z94="","",VLOOKUP(Z94,'シフト記号表（勤務時間帯）'!$C$6:$U$35,19,FALSE))</f>
        <v/>
      </c>
      <c r="AA96" s="448" t="str">
        <f>IF(AA94="","",VLOOKUP(AA94,'シフト記号表（勤務時間帯）'!$C$6:$U$35,19,FALSE))</f>
        <v/>
      </c>
      <c r="AB96" s="448" t="str">
        <f>IF(AB94="","",VLOOKUP(AB94,'シフト記号表（勤務時間帯）'!$C$6:$U$35,19,FALSE))</f>
        <v/>
      </c>
      <c r="AC96" s="448" t="str">
        <f>IF(AC94="","",VLOOKUP(AC94,'シフト記号表（勤務時間帯）'!$C$6:$U$35,19,FALSE))</f>
        <v/>
      </c>
      <c r="AD96" s="448" t="str">
        <f>IF(AD94="","",VLOOKUP(AD94,'シフト記号表（勤務時間帯）'!$C$6:$U$35,19,FALSE))</f>
        <v/>
      </c>
      <c r="AE96" s="448" t="str">
        <f>IF(AE94="","",VLOOKUP(AE94,'シフト記号表（勤務時間帯）'!$C$6:$U$35,19,FALSE))</f>
        <v/>
      </c>
      <c r="AF96" s="455" t="str">
        <f>IF(AF94="","",VLOOKUP(AF94,'シフト記号表（勤務時間帯）'!$C$6:$U$35,19,FALSE))</f>
        <v/>
      </c>
      <c r="AG96" s="442" t="str">
        <f>IF(AG94="","",VLOOKUP(AG94,'シフト記号表（勤務時間帯）'!$C$6:$U$35,19,FALSE))</f>
        <v/>
      </c>
      <c r="AH96" s="448" t="str">
        <f>IF(AH94="","",VLOOKUP(AH94,'シフト記号表（勤務時間帯）'!$C$6:$U$35,19,FALSE))</f>
        <v/>
      </c>
      <c r="AI96" s="448" t="str">
        <f>IF(AI94="","",VLOOKUP(AI94,'シフト記号表（勤務時間帯）'!$C$6:$U$35,19,FALSE))</f>
        <v/>
      </c>
      <c r="AJ96" s="448" t="str">
        <f>IF(AJ94="","",VLOOKUP(AJ94,'シフト記号表（勤務時間帯）'!$C$6:$U$35,19,FALSE))</f>
        <v/>
      </c>
      <c r="AK96" s="448" t="str">
        <f>IF(AK94="","",VLOOKUP(AK94,'シフト記号表（勤務時間帯）'!$C$6:$U$35,19,FALSE))</f>
        <v/>
      </c>
      <c r="AL96" s="448" t="str">
        <f>IF(AL94="","",VLOOKUP(AL94,'シフト記号表（勤務時間帯）'!$C$6:$U$35,19,FALSE))</f>
        <v/>
      </c>
      <c r="AM96" s="455" t="str">
        <f>IF(AM94="","",VLOOKUP(AM94,'シフト記号表（勤務時間帯）'!$C$6:$U$35,19,FALSE))</f>
        <v/>
      </c>
      <c r="AN96" s="442" t="str">
        <f>IF(AN94="","",VLOOKUP(AN94,'シフト記号表（勤務時間帯）'!$C$6:$U$35,19,FALSE))</f>
        <v/>
      </c>
      <c r="AO96" s="448" t="str">
        <f>IF(AO94="","",VLOOKUP(AO94,'シフト記号表（勤務時間帯）'!$C$6:$U$35,19,FALSE))</f>
        <v/>
      </c>
      <c r="AP96" s="448" t="str">
        <f>IF(AP94="","",VLOOKUP(AP94,'シフト記号表（勤務時間帯）'!$C$6:$U$35,19,FALSE))</f>
        <v/>
      </c>
      <c r="AQ96" s="448" t="str">
        <f>IF(AQ94="","",VLOOKUP(AQ94,'シフト記号表（勤務時間帯）'!$C$6:$U$35,19,FALSE))</f>
        <v/>
      </c>
      <c r="AR96" s="448" t="str">
        <f>IF(AR94="","",VLOOKUP(AR94,'シフト記号表（勤務時間帯）'!$C$6:$U$35,19,FALSE))</f>
        <v/>
      </c>
      <c r="AS96" s="448" t="str">
        <f>IF(AS94="","",VLOOKUP(AS94,'シフト記号表（勤務時間帯）'!$C$6:$U$35,19,FALSE))</f>
        <v/>
      </c>
      <c r="AT96" s="455" t="str">
        <f>IF(AT94="","",VLOOKUP(AT94,'シフト記号表（勤務時間帯）'!$C$6:$U$35,19,FALSE))</f>
        <v/>
      </c>
      <c r="AU96" s="442" t="str">
        <f>IF(AU94="","",VLOOKUP(AU94,'シフト記号表（勤務時間帯）'!$C$6:$U$35,19,FALSE))</f>
        <v/>
      </c>
      <c r="AV96" s="448" t="str">
        <f>IF(AV94="","",VLOOKUP(AV94,'シフト記号表（勤務時間帯）'!$C$6:$U$35,19,FALSE))</f>
        <v/>
      </c>
      <c r="AW96" s="448" t="str">
        <f>IF(AW94="","",VLOOKUP(AW94,'シフト記号表（勤務時間帯）'!$C$6:$U$35,19,FALSE))</f>
        <v/>
      </c>
      <c r="AX96" s="480">
        <f>IF($BB$3="４週",SUM(S96:AT96),IF($BB$3="暦月",SUM(S96:AW96),""))</f>
        <v>0</v>
      </c>
      <c r="AY96" s="491"/>
      <c r="AZ96" s="502">
        <f>IF($BB$3="４週",AX96/4,IF($BB$3="暦月",'地密通所（100名）'!AX96/('地密通所（100名）'!$BB$8/7),""))</f>
        <v>0</v>
      </c>
      <c r="BA96" s="510"/>
      <c r="BB96" s="306"/>
      <c r="BC96" s="130"/>
      <c r="BD96" s="130"/>
      <c r="BE96" s="130"/>
      <c r="BF96" s="142"/>
    </row>
    <row r="97" spans="2:58" ht="20.25" customHeight="1">
      <c r="B97" s="362">
        <f>B94+1</f>
        <v>26</v>
      </c>
      <c r="C97" s="34"/>
      <c r="D97" s="54"/>
      <c r="E97" s="64"/>
      <c r="F97" s="71"/>
      <c r="G97" s="71"/>
      <c r="H97" s="95"/>
      <c r="I97" s="103"/>
      <c r="J97" s="103"/>
      <c r="K97" s="108"/>
      <c r="L97" s="119"/>
      <c r="M97" s="129"/>
      <c r="N97" s="129"/>
      <c r="O97" s="141"/>
      <c r="P97" s="415" t="s">
        <v>70</v>
      </c>
      <c r="Q97" s="424"/>
      <c r="R97" s="432"/>
      <c r="S97" s="551"/>
      <c r="T97" s="553"/>
      <c r="U97" s="553"/>
      <c r="V97" s="553"/>
      <c r="W97" s="553"/>
      <c r="X97" s="553"/>
      <c r="Y97" s="554"/>
      <c r="Z97" s="551"/>
      <c r="AA97" s="553"/>
      <c r="AB97" s="553"/>
      <c r="AC97" s="553"/>
      <c r="AD97" s="553"/>
      <c r="AE97" s="553"/>
      <c r="AF97" s="554"/>
      <c r="AG97" s="551"/>
      <c r="AH97" s="553"/>
      <c r="AI97" s="553"/>
      <c r="AJ97" s="553"/>
      <c r="AK97" s="553"/>
      <c r="AL97" s="553"/>
      <c r="AM97" s="554"/>
      <c r="AN97" s="551"/>
      <c r="AO97" s="553"/>
      <c r="AP97" s="553"/>
      <c r="AQ97" s="553"/>
      <c r="AR97" s="553"/>
      <c r="AS97" s="553"/>
      <c r="AT97" s="554"/>
      <c r="AU97" s="551"/>
      <c r="AV97" s="553"/>
      <c r="AW97" s="553"/>
      <c r="AX97" s="556"/>
      <c r="AY97" s="560"/>
      <c r="AZ97" s="563"/>
      <c r="BA97" s="566"/>
      <c r="BB97" s="304"/>
      <c r="BC97" s="129"/>
      <c r="BD97" s="129"/>
      <c r="BE97" s="129"/>
      <c r="BF97" s="141"/>
    </row>
    <row r="98" spans="2:58" ht="20.25" customHeight="1">
      <c r="B98" s="362"/>
      <c r="C98" s="35"/>
      <c r="D98" s="55"/>
      <c r="E98" s="65"/>
      <c r="F98" s="69"/>
      <c r="G98" s="82"/>
      <c r="H98" s="94"/>
      <c r="I98" s="103"/>
      <c r="J98" s="103"/>
      <c r="K98" s="108"/>
      <c r="L98" s="118"/>
      <c r="M98" s="128"/>
      <c r="N98" s="128"/>
      <c r="O98" s="140"/>
      <c r="P98" s="413" t="s">
        <v>27</v>
      </c>
      <c r="Q98" s="422"/>
      <c r="R98" s="430"/>
      <c r="S98" s="441" t="str">
        <f>IF(S97="","",VLOOKUP(S97,'シフト記号表（勤務時間帯）'!$C$6:$K$35,9,FALSE))</f>
        <v/>
      </c>
      <c r="T98" s="447" t="str">
        <f>IF(T97="","",VLOOKUP(T97,'シフト記号表（勤務時間帯）'!$C$6:$K$35,9,FALSE))</f>
        <v/>
      </c>
      <c r="U98" s="447" t="str">
        <f>IF(U97="","",VLOOKUP(U97,'シフト記号表（勤務時間帯）'!$C$6:$K$35,9,FALSE))</f>
        <v/>
      </c>
      <c r="V98" s="447" t="str">
        <f>IF(V97="","",VLOOKUP(V97,'シフト記号表（勤務時間帯）'!$C$6:$K$35,9,FALSE))</f>
        <v/>
      </c>
      <c r="W98" s="447" t="str">
        <f>IF(W97="","",VLOOKUP(W97,'シフト記号表（勤務時間帯）'!$C$6:$K$35,9,FALSE))</f>
        <v/>
      </c>
      <c r="X98" s="447" t="str">
        <f>IF(X97="","",VLOOKUP(X97,'シフト記号表（勤務時間帯）'!$C$6:$K$35,9,FALSE))</f>
        <v/>
      </c>
      <c r="Y98" s="454" t="str">
        <f>IF(Y97="","",VLOOKUP(Y97,'シフト記号表（勤務時間帯）'!$C$6:$K$35,9,FALSE))</f>
        <v/>
      </c>
      <c r="Z98" s="441" t="str">
        <f>IF(Z97="","",VLOOKUP(Z97,'シフト記号表（勤務時間帯）'!$C$6:$K$35,9,FALSE))</f>
        <v/>
      </c>
      <c r="AA98" s="447" t="str">
        <f>IF(AA97="","",VLOOKUP(AA97,'シフト記号表（勤務時間帯）'!$C$6:$K$35,9,FALSE))</f>
        <v/>
      </c>
      <c r="AB98" s="447" t="str">
        <f>IF(AB97="","",VLOOKUP(AB97,'シフト記号表（勤務時間帯）'!$C$6:$K$35,9,FALSE))</f>
        <v/>
      </c>
      <c r="AC98" s="447" t="str">
        <f>IF(AC97="","",VLOOKUP(AC97,'シフト記号表（勤務時間帯）'!$C$6:$K$35,9,FALSE))</f>
        <v/>
      </c>
      <c r="AD98" s="447" t="str">
        <f>IF(AD97="","",VLOOKUP(AD97,'シフト記号表（勤務時間帯）'!$C$6:$K$35,9,FALSE))</f>
        <v/>
      </c>
      <c r="AE98" s="447" t="str">
        <f>IF(AE97="","",VLOOKUP(AE97,'シフト記号表（勤務時間帯）'!$C$6:$K$35,9,FALSE))</f>
        <v/>
      </c>
      <c r="AF98" s="454" t="str">
        <f>IF(AF97="","",VLOOKUP(AF97,'シフト記号表（勤務時間帯）'!$C$6:$K$35,9,FALSE))</f>
        <v/>
      </c>
      <c r="AG98" s="441" t="str">
        <f>IF(AG97="","",VLOOKUP(AG97,'シフト記号表（勤務時間帯）'!$C$6:$K$35,9,FALSE))</f>
        <v/>
      </c>
      <c r="AH98" s="447" t="str">
        <f>IF(AH97="","",VLOOKUP(AH97,'シフト記号表（勤務時間帯）'!$C$6:$K$35,9,FALSE))</f>
        <v/>
      </c>
      <c r="AI98" s="447" t="str">
        <f>IF(AI97="","",VLOOKUP(AI97,'シフト記号表（勤務時間帯）'!$C$6:$K$35,9,FALSE))</f>
        <v/>
      </c>
      <c r="AJ98" s="447" t="str">
        <f>IF(AJ97="","",VLOOKUP(AJ97,'シフト記号表（勤務時間帯）'!$C$6:$K$35,9,FALSE))</f>
        <v/>
      </c>
      <c r="AK98" s="447" t="str">
        <f>IF(AK97="","",VLOOKUP(AK97,'シフト記号表（勤務時間帯）'!$C$6:$K$35,9,FALSE))</f>
        <v/>
      </c>
      <c r="AL98" s="447" t="str">
        <f>IF(AL97="","",VLOOKUP(AL97,'シフト記号表（勤務時間帯）'!$C$6:$K$35,9,FALSE))</f>
        <v/>
      </c>
      <c r="AM98" s="454" t="str">
        <f>IF(AM97="","",VLOOKUP(AM97,'シフト記号表（勤務時間帯）'!$C$6:$K$35,9,FALSE))</f>
        <v/>
      </c>
      <c r="AN98" s="441" t="str">
        <f>IF(AN97="","",VLOOKUP(AN97,'シフト記号表（勤務時間帯）'!$C$6:$K$35,9,FALSE))</f>
        <v/>
      </c>
      <c r="AO98" s="447" t="str">
        <f>IF(AO97="","",VLOOKUP(AO97,'シフト記号表（勤務時間帯）'!$C$6:$K$35,9,FALSE))</f>
        <v/>
      </c>
      <c r="AP98" s="447" t="str">
        <f>IF(AP97="","",VLOOKUP(AP97,'シフト記号表（勤務時間帯）'!$C$6:$K$35,9,FALSE))</f>
        <v/>
      </c>
      <c r="AQ98" s="447" t="str">
        <f>IF(AQ97="","",VLOOKUP(AQ97,'シフト記号表（勤務時間帯）'!$C$6:$K$35,9,FALSE))</f>
        <v/>
      </c>
      <c r="AR98" s="447" t="str">
        <f>IF(AR97="","",VLOOKUP(AR97,'シフト記号表（勤務時間帯）'!$C$6:$K$35,9,FALSE))</f>
        <v/>
      </c>
      <c r="AS98" s="447" t="str">
        <f>IF(AS97="","",VLOOKUP(AS97,'シフト記号表（勤務時間帯）'!$C$6:$K$35,9,FALSE))</f>
        <v/>
      </c>
      <c r="AT98" s="454" t="str">
        <f>IF(AT97="","",VLOOKUP(AT97,'シフト記号表（勤務時間帯）'!$C$6:$K$35,9,FALSE))</f>
        <v/>
      </c>
      <c r="AU98" s="441" t="str">
        <f>IF(AU97="","",VLOOKUP(AU97,'シフト記号表（勤務時間帯）'!$C$6:$K$35,9,FALSE))</f>
        <v/>
      </c>
      <c r="AV98" s="447" t="str">
        <f>IF(AV97="","",VLOOKUP(AV97,'シフト記号表（勤務時間帯）'!$C$6:$K$35,9,FALSE))</f>
        <v/>
      </c>
      <c r="AW98" s="447" t="str">
        <f>IF(AW97="","",VLOOKUP(AW97,'シフト記号表（勤務時間帯）'!$C$6:$K$35,9,FALSE))</f>
        <v/>
      </c>
      <c r="AX98" s="479">
        <f>IF($BB$3="４週",SUM(S98:AT98),IF($BB$3="暦月",SUM(S98:AW98),""))</f>
        <v>0</v>
      </c>
      <c r="AY98" s="490"/>
      <c r="AZ98" s="501">
        <f>IF($BB$3="４週",AX98/4,IF($BB$3="暦月",'地密通所（100名）'!AX98/('地密通所（100名）'!$BB$8/7),""))</f>
        <v>0</v>
      </c>
      <c r="BA98" s="509"/>
      <c r="BB98" s="305"/>
      <c r="BC98" s="128"/>
      <c r="BD98" s="128"/>
      <c r="BE98" s="128"/>
      <c r="BF98" s="140"/>
    </row>
    <row r="99" spans="2:58" ht="20.25" customHeight="1">
      <c r="B99" s="362"/>
      <c r="C99" s="36"/>
      <c r="D99" s="56"/>
      <c r="E99" s="66"/>
      <c r="F99" s="543">
        <f>C97</f>
        <v>0</v>
      </c>
      <c r="G99" s="83"/>
      <c r="H99" s="94"/>
      <c r="I99" s="103"/>
      <c r="J99" s="103"/>
      <c r="K99" s="108"/>
      <c r="L99" s="120"/>
      <c r="M99" s="130"/>
      <c r="N99" s="130"/>
      <c r="O99" s="142"/>
      <c r="P99" s="414" t="s">
        <v>73</v>
      </c>
      <c r="Q99" s="423"/>
      <c r="R99" s="431"/>
      <c r="S99" s="442" t="str">
        <f>IF(S97="","",VLOOKUP(S97,'シフト記号表（勤務時間帯）'!$C$6:$U$35,19,FALSE))</f>
        <v/>
      </c>
      <c r="T99" s="448" t="str">
        <f>IF(T97="","",VLOOKUP(T97,'シフト記号表（勤務時間帯）'!$C$6:$U$35,19,FALSE))</f>
        <v/>
      </c>
      <c r="U99" s="448" t="str">
        <f>IF(U97="","",VLOOKUP(U97,'シフト記号表（勤務時間帯）'!$C$6:$U$35,19,FALSE))</f>
        <v/>
      </c>
      <c r="V99" s="448" t="str">
        <f>IF(V97="","",VLOOKUP(V97,'シフト記号表（勤務時間帯）'!$C$6:$U$35,19,FALSE))</f>
        <v/>
      </c>
      <c r="W99" s="448" t="str">
        <f>IF(W97="","",VLOOKUP(W97,'シフト記号表（勤務時間帯）'!$C$6:$U$35,19,FALSE))</f>
        <v/>
      </c>
      <c r="X99" s="448" t="str">
        <f>IF(X97="","",VLOOKUP(X97,'シフト記号表（勤務時間帯）'!$C$6:$U$35,19,FALSE))</f>
        <v/>
      </c>
      <c r="Y99" s="455" t="str">
        <f>IF(Y97="","",VLOOKUP(Y97,'シフト記号表（勤務時間帯）'!$C$6:$U$35,19,FALSE))</f>
        <v/>
      </c>
      <c r="Z99" s="442" t="str">
        <f>IF(Z97="","",VLOOKUP(Z97,'シフト記号表（勤務時間帯）'!$C$6:$U$35,19,FALSE))</f>
        <v/>
      </c>
      <c r="AA99" s="448" t="str">
        <f>IF(AA97="","",VLOOKUP(AA97,'シフト記号表（勤務時間帯）'!$C$6:$U$35,19,FALSE))</f>
        <v/>
      </c>
      <c r="AB99" s="448" t="str">
        <f>IF(AB97="","",VLOOKUP(AB97,'シフト記号表（勤務時間帯）'!$C$6:$U$35,19,FALSE))</f>
        <v/>
      </c>
      <c r="AC99" s="448" t="str">
        <f>IF(AC97="","",VLOOKUP(AC97,'シフト記号表（勤務時間帯）'!$C$6:$U$35,19,FALSE))</f>
        <v/>
      </c>
      <c r="AD99" s="448" t="str">
        <f>IF(AD97="","",VLOOKUP(AD97,'シフト記号表（勤務時間帯）'!$C$6:$U$35,19,FALSE))</f>
        <v/>
      </c>
      <c r="AE99" s="448" t="str">
        <f>IF(AE97="","",VLOOKUP(AE97,'シフト記号表（勤務時間帯）'!$C$6:$U$35,19,FALSE))</f>
        <v/>
      </c>
      <c r="AF99" s="455" t="str">
        <f>IF(AF97="","",VLOOKUP(AF97,'シフト記号表（勤務時間帯）'!$C$6:$U$35,19,FALSE))</f>
        <v/>
      </c>
      <c r="AG99" s="442" t="str">
        <f>IF(AG97="","",VLOOKUP(AG97,'シフト記号表（勤務時間帯）'!$C$6:$U$35,19,FALSE))</f>
        <v/>
      </c>
      <c r="AH99" s="448" t="str">
        <f>IF(AH97="","",VLOOKUP(AH97,'シフト記号表（勤務時間帯）'!$C$6:$U$35,19,FALSE))</f>
        <v/>
      </c>
      <c r="AI99" s="448" t="str">
        <f>IF(AI97="","",VLOOKUP(AI97,'シフト記号表（勤務時間帯）'!$C$6:$U$35,19,FALSE))</f>
        <v/>
      </c>
      <c r="AJ99" s="448" t="str">
        <f>IF(AJ97="","",VLOOKUP(AJ97,'シフト記号表（勤務時間帯）'!$C$6:$U$35,19,FALSE))</f>
        <v/>
      </c>
      <c r="AK99" s="448" t="str">
        <f>IF(AK97="","",VLOOKUP(AK97,'シフト記号表（勤務時間帯）'!$C$6:$U$35,19,FALSE))</f>
        <v/>
      </c>
      <c r="AL99" s="448" t="str">
        <f>IF(AL97="","",VLOOKUP(AL97,'シフト記号表（勤務時間帯）'!$C$6:$U$35,19,FALSE))</f>
        <v/>
      </c>
      <c r="AM99" s="455" t="str">
        <f>IF(AM97="","",VLOOKUP(AM97,'シフト記号表（勤務時間帯）'!$C$6:$U$35,19,FALSE))</f>
        <v/>
      </c>
      <c r="AN99" s="442" t="str">
        <f>IF(AN97="","",VLOOKUP(AN97,'シフト記号表（勤務時間帯）'!$C$6:$U$35,19,FALSE))</f>
        <v/>
      </c>
      <c r="AO99" s="448" t="str">
        <f>IF(AO97="","",VLOOKUP(AO97,'シフト記号表（勤務時間帯）'!$C$6:$U$35,19,FALSE))</f>
        <v/>
      </c>
      <c r="AP99" s="448" t="str">
        <f>IF(AP97="","",VLOOKUP(AP97,'シフト記号表（勤務時間帯）'!$C$6:$U$35,19,FALSE))</f>
        <v/>
      </c>
      <c r="AQ99" s="448" t="str">
        <f>IF(AQ97="","",VLOOKUP(AQ97,'シフト記号表（勤務時間帯）'!$C$6:$U$35,19,FALSE))</f>
        <v/>
      </c>
      <c r="AR99" s="448" t="str">
        <f>IF(AR97="","",VLOOKUP(AR97,'シフト記号表（勤務時間帯）'!$C$6:$U$35,19,FALSE))</f>
        <v/>
      </c>
      <c r="AS99" s="448" t="str">
        <f>IF(AS97="","",VLOOKUP(AS97,'シフト記号表（勤務時間帯）'!$C$6:$U$35,19,FALSE))</f>
        <v/>
      </c>
      <c r="AT99" s="455" t="str">
        <f>IF(AT97="","",VLOOKUP(AT97,'シフト記号表（勤務時間帯）'!$C$6:$U$35,19,FALSE))</f>
        <v/>
      </c>
      <c r="AU99" s="442" t="str">
        <f>IF(AU97="","",VLOOKUP(AU97,'シフト記号表（勤務時間帯）'!$C$6:$U$35,19,FALSE))</f>
        <v/>
      </c>
      <c r="AV99" s="448" t="str">
        <f>IF(AV97="","",VLOOKUP(AV97,'シフト記号表（勤務時間帯）'!$C$6:$U$35,19,FALSE))</f>
        <v/>
      </c>
      <c r="AW99" s="448" t="str">
        <f>IF(AW97="","",VLOOKUP(AW97,'シフト記号表（勤務時間帯）'!$C$6:$U$35,19,FALSE))</f>
        <v/>
      </c>
      <c r="AX99" s="480">
        <f>IF($BB$3="４週",SUM(S99:AT99),IF($BB$3="暦月",SUM(S99:AW99),""))</f>
        <v>0</v>
      </c>
      <c r="AY99" s="491"/>
      <c r="AZ99" s="502">
        <f>IF($BB$3="４週",AX99/4,IF($BB$3="暦月",'地密通所（100名）'!AX99/('地密通所（100名）'!$BB$8/7),""))</f>
        <v>0</v>
      </c>
      <c r="BA99" s="510"/>
      <c r="BB99" s="306"/>
      <c r="BC99" s="130"/>
      <c r="BD99" s="130"/>
      <c r="BE99" s="130"/>
      <c r="BF99" s="142"/>
    </row>
    <row r="100" spans="2:58" ht="20.25" customHeight="1">
      <c r="B100" s="362">
        <f>B97+1</f>
        <v>27</v>
      </c>
      <c r="C100" s="34"/>
      <c r="D100" s="54"/>
      <c r="E100" s="64"/>
      <c r="F100" s="71"/>
      <c r="G100" s="71"/>
      <c r="H100" s="95"/>
      <c r="I100" s="103"/>
      <c r="J100" s="103"/>
      <c r="K100" s="108"/>
      <c r="L100" s="119"/>
      <c r="M100" s="129"/>
      <c r="N100" s="129"/>
      <c r="O100" s="141"/>
      <c r="P100" s="415" t="s">
        <v>70</v>
      </c>
      <c r="Q100" s="424"/>
      <c r="R100" s="432"/>
      <c r="S100" s="551"/>
      <c r="T100" s="553"/>
      <c r="U100" s="553"/>
      <c r="V100" s="553"/>
      <c r="W100" s="553"/>
      <c r="X100" s="553"/>
      <c r="Y100" s="554"/>
      <c r="Z100" s="551"/>
      <c r="AA100" s="553"/>
      <c r="AB100" s="553"/>
      <c r="AC100" s="553"/>
      <c r="AD100" s="553"/>
      <c r="AE100" s="553"/>
      <c r="AF100" s="554"/>
      <c r="AG100" s="551"/>
      <c r="AH100" s="553"/>
      <c r="AI100" s="553"/>
      <c r="AJ100" s="553"/>
      <c r="AK100" s="553"/>
      <c r="AL100" s="553"/>
      <c r="AM100" s="554"/>
      <c r="AN100" s="551"/>
      <c r="AO100" s="553"/>
      <c r="AP100" s="553"/>
      <c r="AQ100" s="553"/>
      <c r="AR100" s="553"/>
      <c r="AS100" s="553"/>
      <c r="AT100" s="554"/>
      <c r="AU100" s="551"/>
      <c r="AV100" s="553"/>
      <c r="AW100" s="553"/>
      <c r="AX100" s="556"/>
      <c r="AY100" s="560"/>
      <c r="AZ100" s="563"/>
      <c r="BA100" s="566"/>
      <c r="BB100" s="304"/>
      <c r="BC100" s="129"/>
      <c r="BD100" s="129"/>
      <c r="BE100" s="129"/>
      <c r="BF100" s="141"/>
    </row>
    <row r="101" spans="2:58" ht="20.25" customHeight="1">
      <c r="B101" s="362"/>
      <c r="C101" s="35"/>
      <c r="D101" s="55"/>
      <c r="E101" s="65"/>
      <c r="F101" s="69"/>
      <c r="G101" s="82"/>
      <c r="H101" s="94"/>
      <c r="I101" s="103"/>
      <c r="J101" s="103"/>
      <c r="K101" s="108"/>
      <c r="L101" s="118"/>
      <c r="M101" s="128"/>
      <c r="N101" s="128"/>
      <c r="O101" s="140"/>
      <c r="P101" s="413" t="s">
        <v>27</v>
      </c>
      <c r="Q101" s="422"/>
      <c r="R101" s="430"/>
      <c r="S101" s="441" t="str">
        <f>IF(S100="","",VLOOKUP(S100,'シフト記号表（勤務時間帯）'!$C$6:$K$35,9,FALSE))</f>
        <v/>
      </c>
      <c r="T101" s="447" t="str">
        <f>IF(T100="","",VLOOKUP(T100,'シフト記号表（勤務時間帯）'!$C$6:$K$35,9,FALSE))</f>
        <v/>
      </c>
      <c r="U101" s="447" t="str">
        <f>IF(U100="","",VLOOKUP(U100,'シフト記号表（勤務時間帯）'!$C$6:$K$35,9,FALSE))</f>
        <v/>
      </c>
      <c r="V101" s="447" t="str">
        <f>IF(V100="","",VLOOKUP(V100,'シフト記号表（勤務時間帯）'!$C$6:$K$35,9,FALSE))</f>
        <v/>
      </c>
      <c r="W101" s="447" t="str">
        <f>IF(W100="","",VLOOKUP(W100,'シフト記号表（勤務時間帯）'!$C$6:$K$35,9,FALSE))</f>
        <v/>
      </c>
      <c r="X101" s="447" t="str">
        <f>IF(X100="","",VLOOKUP(X100,'シフト記号表（勤務時間帯）'!$C$6:$K$35,9,FALSE))</f>
        <v/>
      </c>
      <c r="Y101" s="454" t="str">
        <f>IF(Y100="","",VLOOKUP(Y100,'シフト記号表（勤務時間帯）'!$C$6:$K$35,9,FALSE))</f>
        <v/>
      </c>
      <c r="Z101" s="441" t="str">
        <f>IF(Z100="","",VLOOKUP(Z100,'シフト記号表（勤務時間帯）'!$C$6:$K$35,9,FALSE))</f>
        <v/>
      </c>
      <c r="AA101" s="447" t="str">
        <f>IF(AA100="","",VLOOKUP(AA100,'シフト記号表（勤務時間帯）'!$C$6:$K$35,9,FALSE))</f>
        <v/>
      </c>
      <c r="AB101" s="447" t="str">
        <f>IF(AB100="","",VLOOKUP(AB100,'シフト記号表（勤務時間帯）'!$C$6:$K$35,9,FALSE))</f>
        <v/>
      </c>
      <c r="AC101" s="447" t="str">
        <f>IF(AC100="","",VLOOKUP(AC100,'シフト記号表（勤務時間帯）'!$C$6:$K$35,9,FALSE))</f>
        <v/>
      </c>
      <c r="AD101" s="447" t="str">
        <f>IF(AD100="","",VLOOKUP(AD100,'シフト記号表（勤務時間帯）'!$C$6:$K$35,9,FALSE))</f>
        <v/>
      </c>
      <c r="AE101" s="447" t="str">
        <f>IF(AE100="","",VLOOKUP(AE100,'シフト記号表（勤務時間帯）'!$C$6:$K$35,9,FALSE))</f>
        <v/>
      </c>
      <c r="AF101" s="454" t="str">
        <f>IF(AF100="","",VLOOKUP(AF100,'シフト記号表（勤務時間帯）'!$C$6:$K$35,9,FALSE))</f>
        <v/>
      </c>
      <c r="AG101" s="441" t="str">
        <f>IF(AG100="","",VLOOKUP(AG100,'シフト記号表（勤務時間帯）'!$C$6:$K$35,9,FALSE))</f>
        <v/>
      </c>
      <c r="AH101" s="447" t="str">
        <f>IF(AH100="","",VLOOKUP(AH100,'シフト記号表（勤務時間帯）'!$C$6:$K$35,9,FALSE))</f>
        <v/>
      </c>
      <c r="AI101" s="447" t="str">
        <f>IF(AI100="","",VLOOKUP(AI100,'シフト記号表（勤務時間帯）'!$C$6:$K$35,9,FALSE))</f>
        <v/>
      </c>
      <c r="AJ101" s="447" t="str">
        <f>IF(AJ100="","",VLOOKUP(AJ100,'シフト記号表（勤務時間帯）'!$C$6:$K$35,9,FALSE))</f>
        <v/>
      </c>
      <c r="AK101" s="447" t="str">
        <f>IF(AK100="","",VLOOKUP(AK100,'シフト記号表（勤務時間帯）'!$C$6:$K$35,9,FALSE))</f>
        <v/>
      </c>
      <c r="AL101" s="447" t="str">
        <f>IF(AL100="","",VLOOKUP(AL100,'シフト記号表（勤務時間帯）'!$C$6:$K$35,9,FALSE))</f>
        <v/>
      </c>
      <c r="AM101" s="454" t="str">
        <f>IF(AM100="","",VLOOKUP(AM100,'シフト記号表（勤務時間帯）'!$C$6:$K$35,9,FALSE))</f>
        <v/>
      </c>
      <c r="AN101" s="441" t="str">
        <f>IF(AN100="","",VLOOKUP(AN100,'シフト記号表（勤務時間帯）'!$C$6:$K$35,9,FALSE))</f>
        <v/>
      </c>
      <c r="AO101" s="447" t="str">
        <f>IF(AO100="","",VLOOKUP(AO100,'シフト記号表（勤務時間帯）'!$C$6:$K$35,9,FALSE))</f>
        <v/>
      </c>
      <c r="AP101" s="447" t="str">
        <f>IF(AP100="","",VLOOKUP(AP100,'シフト記号表（勤務時間帯）'!$C$6:$K$35,9,FALSE))</f>
        <v/>
      </c>
      <c r="AQ101" s="447" t="str">
        <f>IF(AQ100="","",VLOOKUP(AQ100,'シフト記号表（勤務時間帯）'!$C$6:$K$35,9,FALSE))</f>
        <v/>
      </c>
      <c r="AR101" s="447" t="str">
        <f>IF(AR100="","",VLOOKUP(AR100,'シフト記号表（勤務時間帯）'!$C$6:$K$35,9,FALSE))</f>
        <v/>
      </c>
      <c r="AS101" s="447" t="str">
        <f>IF(AS100="","",VLOOKUP(AS100,'シフト記号表（勤務時間帯）'!$C$6:$K$35,9,FALSE))</f>
        <v/>
      </c>
      <c r="AT101" s="454" t="str">
        <f>IF(AT100="","",VLOOKUP(AT100,'シフト記号表（勤務時間帯）'!$C$6:$K$35,9,FALSE))</f>
        <v/>
      </c>
      <c r="AU101" s="441" t="str">
        <f>IF(AU100="","",VLOOKUP(AU100,'シフト記号表（勤務時間帯）'!$C$6:$K$35,9,FALSE))</f>
        <v/>
      </c>
      <c r="AV101" s="447" t="str">
        <f>IF(AV100="","",VLOOKUP(AV100,'シフト記号表（勤務時間帯）'!$C$6:$K$35,9,FALSE))</f>
        <v/>
      </c>
      <c r="AW101" s="447" t="str">
        <f>IF(AW100="","",VLOOKUP(AW100,'シフト記号表（勤務時間帯）'!$C$6:$K$35,9,FALSE))</f>
        <v/>
      </c>
      <c r="AX101" s="479">
        <f>IF($BB$3="４週",SUM(S101:AT101),IF($BB$3="暦月",SUM(S101:AW101),""))</f>
        <v>0</v>
      </c>
      <c r="AY101" s="490"/>
      <c r="AZ101" s="501">
        <f>IF($BB$3="４週",AX101/4,IF($BB$3="暦月",'地密通所（100名）'!AX101/('地密通所（100名）'!$BB$8/7),""))</f>
        <v>0</v>
      </c>
      <c r="BA101" s="509"/>
      <c r="BB101" s="305"/>
      <c r="BC101" s="128"/>
      <c r="BD101" s="128"/>
      <c r="BE101" s="128"/>
      <c r="BF101" s="140"/>
    </row>
    <row r="102" spans="2:58" ht="20.25" customHeight="1">
      <c r="B102" s="362"/>
      <c r="C102" s="36"/>
      <c r="D102" s="56"/>
      <c r="E102" s="66"/>
      <c r="F102" s="543">
        <f>C100</f>
        <v>0</v>
      </c>
      <c r="G102" s="83"/>
      <c r="H102" s="94"/>
      <c r="I102" s="103"/>
      <c r="J102" s="103"/>
      <c r="K102" s="108"/>
      <c r="L102" s="120"/>
      <c r="M102" s="130"/>
      <c r="N102" s="130"/>
      <c r="O102" s="142"/>
      <c r="P102" s="414" t="s">
        <v>73</v>
      </c>
      <c r="Q102" s="423"/>
      <c r="R102" s="431"/>
      <c r="S102" s="442" t="str">
        <f>IF(S100="","",VLOOKUP(S100,'シフト記号表（勤務時間帯）'!$C$6:$U$35,19,FALSE))</f>
        <v/>
      </c>
      <c r="T102" s="448" t="str">
        <f>IF(T100="","",VLOOKUP(T100,'シフト記号表（勤務時間帯）'!$C$6:$U$35,19,FALSE))</f>
        <v/>
      </c>
      <c r="U102" s="448" t="str">
        <f>IF(U100="","",VLOOKUP(U100,'シフト記号表（勤務時間帯）'!$C$6:$U$35,19,FALSE))</f>
        <v/>
      </c>
      <c r="V102" s="448" t="str">
        <f>IF(V100="","",VLOOKUP(V100,'シフト記号表（勤務時間帯）'!$C$6:$U$35,19,FALSE))</f>
        <v/>
      </c>
      <c r="W102" s="448" t="str">
        <f>IF(W100="","",VLOOKUP(W100,'シフト記号表（勤務時間帯）'!$C$6:$U$35,19,FALSE))</f>
        <v/>
      </c>
      <c r="X102" s="448" t="str">
        <f>IF(X100="","",VLOOKUP(X100,'シフト記号表（勤務時間帯）'!$C$6:$U$35,19,FALSE))</f>
        <v/>
      </c>
      <c r="Y102" s="455" t="str">
        <f>IF(Y100="","",VLOOKUP(Y100,'シフト記号表（勤務時間帯）'!$C$6:$U$35,19,FALSE))</f>
        <v/>
      </c>
      <c r="Z102" s="442" t="str">
        <f>IF(Z100="","",VLOOKUP(Z100,'シフト記号表（勤務時間帯）'!$C$6:$U$35,19,FALSE))</f>
        <v/>
      </c>
      <c r="AA102" s="448" t="str">
        <f>IF(AA100="","",VLOOKUP(AA100,'シフト記号表（勤務時間帯）'!$C$6:$U$35,19,FALSE))</f>
        <v/>
      </c>
      <c r="AB102" s="448" t="str">
        <f>IF(AB100="","",VLOOKUP(AB100,'シフト記号表（勤務時間帯）'!$C$6:$U$35,19,FALSE))</f>
        <v/>
      </c>
      <c r="AC102" s="448" t="str">
        <f>IF(AC100="","",VLOOKUP(AC100,'シフト記号表（勤務時間帯）'!$C$6:$U$35,19,FALSE))</f>
        <v/>
      </c>
      <c r="AD102" s="448" t="str">
        <f>IF(AD100="","",VLOOKUP(AD100,'シフト記号表（勤務時間帯）'!$C$6:$U$35,19,FALSE))</f>
        <v/>
      </c>
      <c r="AE102" s="448" t="str">
        <f>IF(AE100="","",VLOOKUP(AE100,'シフト記号表（勤務時間帯）'!$C$6:$U$35,19,FALSE))</f>
        <v/>
      </c>
      <c r="AF102" s="455" t="str">
        <f>IF(AF100="","",VLOOKUP(AF100,'シフト記号表（勤務時間帯）'!$C$6:$U$35,19,FALSE))</f>
        <v/>
      </c>
      <c r="AG102" s="442" t="str">
        <f>IF(AG100="","",VLOOKUP(AG100,'シフト記号表（勤務時間帯）'!$C$6:$U$35,19,FALSE))</f>
        <v/>
      </c>
      <c r="AH102" s="448" t="str">
        <f>IF(AH100="","",VLOOKUP(AH100,'シフト記号表（勤務時間帯）'!$C$6:$U$35,19,FALSE))</f>
        <v/>
      </c>
      <c r="AI102" s="448" t="str">
        <f>IF(AI100="","",VLOOKUP(AI100,'シフト記号表（勤務時間帯）'!$C$6:$U$35,19,FALSE))</f>
        <v/>
      </c>
      <c r="AJ102" s="448" t="str">
        <f>IF(AJ100="","",VLOOKUP(AJ100,'シフト記号表（勤務時間帯）'!$C$6:$U$35,19,FALSE))</f>
        <v/>
      </c>
      <c r="AK102" s="448" t="str">
        <f>IF(AK100="","",VLOOKUP(AK100,'シフト記号表（勤務時間帯）'!$C$6:$U$35,19,FALSE))</f>
        <v/>
      </c>
      <c r="AL102" s="448" t="str">
        <f>IF(AL100="","",VLOOKUP(AL100,'シフト記号表（勤務時間帯）'!$C$6:$U$35,19,FALSE))</f>
        <v/>
      </c>
      <c r="AM102" s="455" t="str">
        <f>IF(AM100="","",VLOOKUP(AM100,'シフト記号表（勤務時間帯）'!$C$6:$U$35,19,FALSE))</f>
        <v/>
      </c>
      <c r="AN102" s="442" t="str">
        <f>IF(AN100="","",VLOOKUP(AN100,'シフト記号表（勤務時間帯）'!$C$6:$U$35,19,FALSE))</f>
        <v/>
      </c>
      <c r="AO102" s="448" t="str">
        <f>IF(AO100="","",VLOOKUP(AO100,'シフト記号表（勤務時間帯）'!$C$6:$U$35,19,FALSE))</f>
        <v/>
      </c>
      <c r="AP102" s="448" t="str">
        <f>IF(AP100="","",VLOOKUP(AP100,'シフト記号表（勤務時間帯）'!$C$6:$U$35,19,FALSE))</f>
        <v/>
      </c>
      <c r="AQ102" s="448" t="str">
        <f>IF(AQ100="","",VLOOKUP(AQ100,'シフト記号表（勤務時間帯）'!$C$6:$U$35,19,FALSE))</f>
        <v/>
      </c>
      <c r="AR102" s="448" t="str">
        <f>IF(AR100="","",VLOOKUP(AR100,'シフト記号表（勤務時間帯）'!$C$6:$U$35,19,FALSE))</f>
        <v/>
      </c>
      <c r="AS102" s="448" t="str">
        <f>IF(AS100="","",VLOOKUP(AS100,'シフト記号表（勤務時間帯）'!$C$6:$U$35,19,FALSE))</f>
        <v/>
      </c>
      <c r="AT102" s="455" t="str">
        <f>IF(AT100="","",VLOOKUP(AT100,'シフト記号表（勤務時間帯）'!$C$6:$U$35,19,FALSE))</f>
        <v/>
      </c>
      <c r="AU102" s="442" t="str">
        <f>IF(AU100="","",VLOOKUP(AU100,'シフト記号表（勤務時間帯）'!$C$6:$U$35,19,FALSE))</f>
        <v/>
      </c>
      <c r="AV102" s="448" t="str">
        <f>IF(AV100="","",VLOOKUP(AV100,'シフト記号表（勤務時間帯）'!$C$6:$U$35,19,FALSE))</f>
        <v/>
      </c>
      <c r="AW102" s="448" t="str">
        <f>IF(AW100="","",VLOOKUP(AW100,'シフト記号表（勤務時間帯）'!$C$6:$U$35,19,FALSE))</f>
        <v/>
      </c>
      <c r="AX102" s="480">
        <f>IF($BB$3="４週",SUM(S102:AT102),IF($BB$3="暦月",SUM(S102:AW102),""))</f>
        <v>0</v>
      </c>
      <c r="AY102" s="491"/>
      <c r="AZ102" s="502">
        <f>IF($BB$3="４週",AX102/4,IF($BB$3="暦月",'地密通所（100名）'!AX102/('地密通所（100名）'!$BB$8/7),""))</f>
        <v>0</v>
      </c>
      <c r="BA102" s="510"/>
      <c r="BB102" s="306"/>
      <c r="BC102" s="130"/>
      <c r="BD102" s="130"/>
      <c r="BE102" s="130"/>
      <c r="BF102" s="142"/>
    </row>
    <row r="103" spans="2:58" ht="20.25" customHeight="1">
      <c r="B103" s="362">
        <f>B100+1</f>
        <v>28</v>
      </c>
      <c r="C103" s="34"/>
      <c r="D103" s="54"/>
      <c r="E103" s="64"/>
      <c r="F103" s="71"/>
      <c r="G103" s="71"/>
      <c r="H103" s="95"/>
      <c r="I103" s="103"/>
      <c r="J103" s="103"/>
      <c r="K103" s="108"/>
      <c r="L103" s="119"/>
      <c r="M103" s="129"/>
      <c r="N103" s="129"/>
      <c r="O103" s="141"/>
      <c r="P103" s="415" t="s">
        <v>70</v>
      </c>
      <c r="Q103" s="424"/>
      <c r="R103" s="432"/>
      <c r="S103" s="551"/>
      <c r="T103" s="553"/>
      <c r="U103" s="553"/>
      <c r="V103" s="553"/>
      <c r="W103" s="553"/>
      <c r="X103" s="553"/>
      <c r="Y103" s="554"/>
      <c r="Z103" s="551"/>
      <c r="AA103" s="553"/>
      <c r="AB103" s="553"/>
      <c r="AC103" s="553"/>
      <c r="AD103" s="553"/>
      <c r="AE103" s="553"/>
      <c r="AF103" s="554"/>
      <c r="AG103" s="551"/>
      <c r="AH103" s="553"/>
      <c r="AI103" s="553"/>
      <c r="AJ103" s="553"/>
      <c r="AK103" s="553"/>
      <c r="AL103" s="553"/>
      <c r="AM103" s="554"/>
      <c r="AN103" s="551"/>
      <c r="AO103" s="553"/>
      <c r="AP103" s="553"/>
      <c r="AQ103" s="553"/>
      <c r="AR103" s="553"/>
      <c r="AS103" s="553"/>
      <c r="AT103" s="554"/>
      <c r="AU103" s="551"/>
      <c r="AV103" s="553"/>
      <c r="AW103" s="553"/>
      <c r="AX103" s="556"/>
      <c r="AY103" s="560"/>
      <c r="AZ103" s="563"/>
      <c r="BA103" s="566"/>
      <c r="BB103" s="304"/>
      <c r="BC103" s="129"/>
      <c r="BD103" s="129"/>
      <c r="BE103" s="129"/>
      <c r="BF103" s="141"/>
    </row>
    <row r="104" spans="2:58" ht="20.25" customHeight="1">
      <c r="B104" s="362"/>
      <c r="C104" s="35"/>
      <c r="D104" s="55"/>
      <c r="E104" s="65"/>
      <c r="F104" s="69"/>
      <c r="G104" s="82"/>
      <c r="H104" s="94"/>
      <c r="I104" s="103"/>
      <c r="J104" s="103"/>
      <c r="K104" s="108"/>
      <c r="L104" s="118"/>
      <c r="M104" s="128"/>
      <c r="N104" s="128"/>
      <c r="O104" s="140"/>
      <c r="P104" s="413" t="s">
        <v>27</v>
      </c>
      <c r="Q104" s="422"/>
      <c r="R104" s="430"/>
      <c r="S104" s="441" t="str">
        <f>IF(S103="","",VLOOKUP(S103,'シフト記号表（勤務時間帯）'!$C$6:$K$35,9,FALSE))</f>
        <v/>
      </c>
      <c r="T104" s="447" t="str">
        <f>IF(T103="","",VLOOKUP(T103,'シフト記号表（勤務時間帯）'!$C$6:$K$35,9,FALSE))</f>
        <v/>
      </c>
      <c r="U104" s="447" t="str">
        <f>IF(U103="","",VLOOKUP(U103,'シフト記号表（勤務時間帯）'!$C$6:$K$35,9,FALSE))</f>
        <v/>
      </c>
      <c r="V104" s="447" t="str">
        <f>IF(V103="","",VLOOKUP(V103,'シフト記号表（勤務時間帯）'!$C$6:$K$35,9,FALSE))</f>
        <v/>
      </c>
      <c r="W104" s="447" t="str">
        <f>IF(W103="","",VLOOKUP(W103,'シフト記号表（勤務時間帯）'!$C$6:$K$35,9,FALSE))</f>
        <v/>
      </c>
      <c r="X104" s="447" t="str">
        <f>IF(X103="","",VLOOKUP(X103,'シフト記号表（勤務時間帯）'!$C$6:$K$35,9,FALSE))</f>
        <v/>
      </c>
      <c r="Y104" s="454" t="str">
        <f>IF(Y103="","",VLOOKUP(Y103,'シフト記号表（勤務時間帯）'!$C$6:$K$35,9,FALSE))</f>
        <v/>
      </c>
      <c r="Z104" s="441" t="str">
        <f>IF(Z103="","",VLOOKUP(Z103,'シフト記号表（勤務時間帯）'!$C$6:$K$35,9,FALSE))</f>
        <v/>
      </c>
      <c r="AA104" s="447" t="str">
        <f>IF(AA103="","",VLOOKUP(AA103,'シフト記号表（勤務時間帯）'!$C$6:$K$35,9,FALSE))</f>
        <v/>
      </c>
      <c r="AB104" s="447" t="str">
        <f>IF(AB103="","",VLOOKUP(AB103,'シフト記号表（勤務時間帯）'!$C$6:$K$35,9,FALSE))</f>
        <v/>
      </c>
      <c r="AC104" s="447" t="str">
        <f>IF(AC103="","",VLOOKUP(AC103,'シフト記号表（勤務時間帯）'!$C$6:$K$35,9,FALSE))</f>
        <v/>
      </c>
      <c r="AD104" s="447" t="str">
        <f>IF(AD103="","",VLOOKUP(AD103,'シフト記号表（勤務時間帯）'!$C$6:$K$35,9,FALSE))</f>
        <v/>
      </c>
      <c r="AE104" s="447" t="str">
        <f>IF(AE103="","",VLOOKUP(AE103,'シフト記号表（勤務時間帯）'!$C$6:$K$35,9,FALSE))</f>
        <v/>
      </c>
      <c r="AF104" s="454" t="str">
        <f>IF(AF103="","",VLOOKUP(AF103,'シフト記号表（勤務時間帯）'!$C$6:$K$35,9,FALSE))</f>
        <v/>
      </c>
      <c r="AG104" s="441" t="str">
        <f>IF(AG103="","",VLOOKUP(AG103,'シフト記号表（勤務時間帯）'!$C$6:$K$35,9,FALSE))</f>
        <v/>
      </c>
      <c r="AH104" s="447" t="str">
        <f>IF(AH103="","",VLOOKUP(AH103,'シフト記号表（勤務時間帯）'!$C$6:$K$35,9,FALSE))</f>
        <v/>
      </c>
      <c r="AI104" s="447" t="str">
        <f>IF(AI103="","",VLOOKUP(AI103,'シフト記号表（勤務時間帯）'!$C$6:$K$35,9,FALSE))</f>
        <v/>
      </c>
      <c r="AJ104" s="447" t="str">
        <f>IF(AJ103="","",VLOOKUP(AJ103,'シフト記号表（勤務時間帯）'!$C$6:$K$35,9,FALSE))</f>
        <v/>
      </c>
      <c r="AK104" s="447" t="str">
        <f>IF(AK103="","",VLOOKUP(AK103,'シフト記号表（勤務時間帯）'!$C$6:$K$35,9,FALSE))</f>
        <v/>
      </c>
      <c r="AL104" s="447" t="str">
        <f>IF(AL103="","",VLOOKUP(AL103,'シフト記号表（勤務時間帯）'!$C$6:$K$35,9,FALSE))</f>
        <v/>
      </c>
      <c r="AM104" s="454" t="str">
        <f>IF(AM103="","",VLOOKUP(AM103,'シフト記号表（勤務時間帯）'!$C$6:$K$35,9,FALSE))</f>
        <v/>
      </c>
      <c r="AN104" s="441" t="str">
        <f>IF(AN103="","",VLOOKUP(AN103,'シフト記号表（勤務時間帯）'!$C$6:$K$35,9,FALSE))</f>
        <v/>
      </c>
      <c r="AO104" s="447" t="str">
        <f>IF(AO103="","",VLOOKUP(AO103,'シフト記号表（勤務時間帯）'!$C$6:$K$35,9,FALSE))</f>
        <v/>
      </c>
      <c r="AP104" s="447" t="str">
        <f>IF(AP103="","",VLOOKUP(AP103,'シフト記号表（勤務時間帯）'!$C$6:$K$35,9,FALSE))</f>
        <v/>
      </c>
      <c r="AQ104" s="447" t="str">
        <f>IF(AQ103="","",VLOOKUP(AQ103,'シフト記号表（勤務時間帯）'!$C$6:$K$35,9,FALSE))</f>
        <v/>
      </c>
      <c r="AR104" s="447" t="str">
        <f>IF(AR103="","",VLOOKUP(AR103,'シフト記号表（勤務時間帯）'!$C$6:$K$35,9,FALSE))</f>
        <v/>
      </c>
      <c r="AS104" s="447" t="str">
        <f>IF(AS103="","",VLOOKUP(AS103,'シフト記号表（勤務時間帯）'!$C$6:$K$35,9,FALSE))</f>
        <v/>
      </c>
      <c r="AT104" s="454" t="str">
        <f>IF(AT103="","",VLOOKUP(AT103,'シフト記号表（勤務時間帯）'!$C$6:$K$35,9,FALSE))</f>
        <v/>
      </c>
      <c r="AU104" s="441" t="str">
        <f>IF(AU103="","",VLOOKUP(AU103,'シフト記号表（勤務時間帯）'!$C$6:$K$35,9,FALSE))</f>
        <v/>
      </c>
      <c r="AV104" s="447" t="str">
        <f>IF(AV103="","",VLOOKUP(AV103,'シフト記号表（勤務時間帯）'!$C$6:$K$35,9,FALSE))</f>
        <v/>
      </c>
      <c r="AW104" s="447" t="str">
        <f>IF(AW103="","",VLOOKUP(AW103,'シフト記号表（勤務時間帯）'!$C$6:$K$35,9,FALSE))</f>
        <v/>
      </c>
      <c r="AX104" s="479">
        <f>IF($BB$3="４週",SUM(S104:AT104),IF($BB$3="暦月",SUM(S104:AW104),""))</f>
        <v>0</v>
      </c>
      <c r="AY104" s="490"/>
      <c r="AZ104" s="501">
        <f>IF($BB$3="４週",AX104/4,IF($BB$3="暦月",'地密通所（100名）'!AX104/('地密通所（100名）'!$BB$8/7),""))</f>
        <v>0</v>
      </c>
      <c r="BA104" s="509"/>
      <c r="BB104" s="305"/>
      <c r="BC104" s="128"/>
      <c r="BD104" s="128"/>
      <c r="BE104" s="128"/>
      <c r="BF104" s="140"/>
    </row>
    <row r="105" spans="2:58" ht="20.25" customHeight="1">
      <c r="B105" s="362"/>
      <c r="C105" s="36"/>
      <c r="D105" s="56"/>
      <c r="E105" s="66"/>
      <c r="F105" s="543">
        <f>C103</f>
        <v>0</v>
      </c>
      <c r="G105" s="83"/>
      <c r="H105" s="94"/>
      <c r="I105" s="103"/>
      <c r="J105" s="103"/>
      <c r="K105" s="108"/>
      <c r="L105" s="120"/>
      <c r="M105" s="130"/>
      <c r="N105" s="130"/>
      <c r="O105" s="142"/>
      <c r="P105" s="414" t="s">
        <v>73</v>
      </c>
      <c r="Q105" s="423"/>
      <c r="R105" s="431"/>
      <c r="S105" s="442" t="str">
        <f>IF(S103="","",VLOOKUP(S103,'シフト記号表（勤務時間帯）'!$C$6:$U$35,19,FALSE))</f>
        <v/>
      </c>
      <c r="T105" s="448" t="str">
        <f>IF(T103="","",VLOOKUP(T103,'シフト記号表（勤務時間帯）'!$C$6:$U$35,19,FALSE))</f>
        <v/>
      </c>
      <c r="U105" s="448" t="str">
        <f>IF(U103="","",VLOOKUP(U103,'シフト記号表（勤務時間帯）'!$C$6:$U$35,19,FALSE))</f>
        <v/>
      </c>
      <c r="V105" s="448" t="str">
        <f>IF(V103="","",VLOOKUP(V103,'シフト記号表（勤務時間帯）'!$C$6:$U$35,19,FALSE))</f>
        <v/>
      </c>
      <c r="W105" s="448" t="str">
        <f>IF(W103="","",VLOOKUP(W103,'シフト記号表（勤務時間帯）'!$C$6:$U$35,19,FALSE))</f>
        <v/>
      </c>
      <c r="X105" s="448" t="str">
        <f>IF(X103="","",VLOOKUP(X103,'シフト記号表（勤務時間帯）'!$C$6:$U$35,19,FALSE))</f>
        <v/>
      </c>
      <c r="Y105" s="455" t="str">
        <f>IF(Y103="","",VLOOKUP(Y103,'シフト記号表（勤務時間帯）'!$C$6:$U$35,19,FALSE))</f>
        <v/>
      </c>
      <c r="Z105" s="442" t="str">
        <f>IF(Z103="","",VLOOKUP(Z103,'シフト記号表（勤務時間帯）'!$C$6:$U$35,19,FALSE))</f>
        <v/>
      </c>
      <c r="AA105" s="448" t="str">
        <f>IF(AA103="","",VLOOKUP(AA103,'シフト記号表（勤務時間帯）'!$C$6:$U$35,19,FALSE))</f>
        <v/>
      </c>
      <c r="AB105" s="448" t="str">
        <f>IF(AB103="","",VLOOKUP(AB103,'シフト記号表（勤務時間帯）'!$C$6:$U$35,19,FALSE))</f>
        <v/>
      </c>
      <c r="AC105" s="448" t="str">
        <f>IF(AC103="","",VLOOKUP(AC103,'シフト記号表（勤務時間帯）'!$C$6:$U$35,19,FALSE))</f>
        <v/>
      </c>
      <c r="AD105" s="448" t="str">
        <f>IF(AD103="","",VLOOKUP(AD103,'シフト記号表（勤務時間帯）'!$C$6:$U$35,19,FALSE))</f>
        <v/>
      </c>
      <c r="AE105" s="448" t="str">
        <f>IF(AE103="","",VLOOKUP(AE103,'シフト記号表（勤務時間帯）'!$C$6:$U$35,19,FALSE))</f>
        <v/>
      </c>
      <c r="AF105" s="455" t="str">
        <f>IF(AF103="","",VLOOKUP(AF103,'シフト記号表（勤務時間帯）'!$C$6:$U$35,19,FALSE))</f>
        <v/>
      </c>
      <c r="AG105" s="442" t="str">
        <f>IF(AG103="","",VLOOKUP(AG103,'シフト記号表（勤務時間帯）'!$C$6:$U$35,19,FALSE))</f>
        <v/>
      </c>
      <c r="AH105" s="448" t="str">
        <f>IF(AH103="","",VLOOKUP(AH103,'シフト記号表（勤務時間帯）'!$C$6:$U$35,19,FALSE))</f>
        <v/>
      </c>
      <c r="AI105" s="448" t="str">
        <f>IF(AI103="","",VLOOKUP(AI103,'シフト記号表（勤務時間帯）'!$C$6:$U$35,19,FALSE))</f>
        <v/>
      </c>
      <c r="AJ105" s="448" t="str">
        <f>IF(AJ103="","",VLOOKUP(AJ103,'シフト記号表（勤務時間帯）'!$C$6:$U$35,19,FALSE))</f>
        <v/>
      </c>
      <c r="AK105" s="448" t="str">
        <f>IF(AK103="","",VLOOKUP(AK103,'シフト記号表（勤務時間帯）'!$C$6:$U$35,19,FALSE))</f>
        <v/>
      </c>
      <c r="AL105" s="448" t="str">
        <f>IF(AL103="","",VLOOKUP(AL103,'シフト記号表（勤務時間帯）'!$C$6:$U$35,19,FALSE))</f>
        <v/>
      </c>
      <c r="AM105" s="455" t="str">
        <f>IF(AM103="","",VLOOKUP(AM103,'シフト記号表（勤務時間帯）'!$C$6:$U$35,19,FALSE))</f>
        <v/>
      </c>
      <c r="AN105" s="442" t="str">
        <f>IF(AN103="","",VLOOKUP(AN103,'シフト記号表（勤務時間帯）'!$C$6:$U$35,19,FALSE))</f>
        <v/>
      </c>
      <c r="AO105" s="448" t="str">
        <f>IF(AO103="","",VLOOKUP(AO103,'シフト記号表（勤務時間帯）'!$C$6:$U$35,19,FALSE))</f>
        <v/>
      </c>
      <c r="AP105" s="448" t="str">
        <f>IF(AP103="","",VLOOKUP(AP103,'シフト記号表（勤務時間帯）'!$C$6:$U$35,19,FALSE))</f>
        <v/>
      </c>
      <c r="AQ105" s="448" t="str">
        <f>IF(AQ103="","",VLOOKUP(AQ103,'シフト記号表（勤務時間帯）'!$C$6:$U$35,19,FALSE))</f>
        <v/>
      </c>
      <c r="AR105" s="448" t="str">
        <f>IF(AR103="","",VLOOKUP(AR103,'シフト記号表（勤務時間帯）'!$C$6:$U$35,19,FALSE))</f>
        <v/>
      </c>
      <c r="AS105" s="448" t="str">
        <f>IF(AS103="","",VLOOKUP(AS103,'シフト記号表（勤務時間帯）'!$C$6:$U$35,19,FALSE))</f>
        <v/>
      </c>
      <c r="AT105" s="455" t="str">
        <f>IF(AT103="","",VLOOKUP(AT103,'シフト記号表（勤務時間帯）'!$C$6:$U$35,19,FALSE))</f>
        <v/>
      </c>
      <c r="AU105" s="442" t="str">
        <f>IF(AU103="","",VLOOKUP(AU103,'シフト記号表（勤務時間帯）'!$C$6:$U$35,19,FALSE))</f>
        <v/>
      </c>
      <c r="AV105" s="448" t="str">
        <f>IF(AV103="","",VLOOKUP(AV103,'シフト記号表（勤務時間帯）'!$C$6:$U$35,19,FALSE))</f>
        <v/>
      </c>
      <c r="AW105" s="448" t="str">
        <f>IF(AW103="","",VLOOKUP(AW103,'シフト記号表（勤務時間帯）'!$C$6:$U$35,19,FALSE))</f>
        <v/>
      </c>
      <c r="AX105" s="480">
        <f>IF($BB$3="４週",SUM(S105:AT105),IF($BB$3="暦月",SUM(S105:AW105),""))</f>
        <v>0</v>
      </c>
      <c r="AY105" s="491"/>
      <c r="AZ105" s="502">
        <f>IF($BB$3="４週",AX105/4,IF($BB$3="暦月",'地密通所（100名）'!AX105/('地密通所（100名）'!$BB$8/7),""))</f>
        <v>0</v>
      </c>
      <c r="BA105" s="510"/>
      <c r="BB105" s="306"/>
      <c r="BC105" s="130"/>
      <c r="BD105" s="130"/>
      <c r="BE105" s="130"/>
      <c r="BF105" s="142"/>
    </row>
    <row r="106" spans="2:58" ht="20.25" customHeight="1">
      <c r="B106" s="362">
        <f>B103+1</f>
        <v>29</v>
      </c>
      <c r="C106" s="34"/>
      <c r="D106" s="54"/>
      <c r="E106" s="64"/>
      <c r="F106" s="71"/>
      <c r="G106" s="71"/>
      <c r="H106" s="95"/>
      <c r="I106" s="103"/>
      <c r="J106" s="103"/>
      <c r="K106" s="108"/>
      <c r="L106" s="119"/>
      <c r="M106" s="129"/>
      <c r="N106" s="129"/>
      <c r="O106" s="141"/>
      <c r="P106" s="415" t="s">
        <v>70</v>
      </c>
      <c r="Q106" s="424"/>
      <c r="R106" s="432"/>
      <c r="S106" s="551"/>
      <c r="T106" s="553"/>
      <c r="U106" s="553"/>
      <c r="V106" s="553"/>
      <c r="W106" s="553"/>
      <c r="X106" s="553"/>
      <c r="Y106" s="554"/>
      <c r="Z106" s="551"/>
      <c r="AA106" s="553"/>
      <c r="AB106" s="553"/>
      <c r="AC106" s="553"/>
      <c r="AD106" s="553"/>
      <c r="AE106" s="553"/>
      <c r="AF106" s="554"/>
      <c r="AG106" s="551"/>
      <c r="AH106" s="553"/>
      <c r="AI106" s="553"/>
      <c r="AJ106" s="553"/>
      <c r="AK106" s="553"/>
      <c r="AL106" s="553"/>
      <c r="AM106" s="554"/>
      <c r="AN106" s="551"/>
      <c r="AO106" s="553"/>
      <c r="AP106" s="553"/>
      <c r="AQ106" s="553"/>
      <c r="AR106" s="553"/>
      <c r="AS106" s="553"/>
      <c r="AT106" s="554"/>
      <c r="AU106" s="551"/>
      <c r="AV106" s="553"/>
      <c r="AW106" s="553"/>
      <c r="AX106" s="556"/>
      <c r="AY106" s="560"/>
      <c r="AZ106" s="563"/>
      <c r="BA106" s="566"/>
      <c r="BB106" s="304"/>
      <c r="BC106" s="129"/>
      <c r="BD106" s="129"/>
      <c r="BE106" s="129"/>
      <c r="BF106" s="141"/>
    </row>
    <row r="107" spans="2:58" ht="20.25" customHeight="1">
      <c r="B107" s="362"/>
      <c r="C107" s="35"/>
      <c r="D107" s="55"/>
      <c r="E107" s="65"/>
      <c r="F107" s="69"/>
      <c r="G107" s="82"/>
      <c r="H107" s="94"/>
      <c r="I107" s="103"/>
      <c r="J107" s="103"/>
      <c r="K107" s="108"/>
      <c r="L107" s="118"/>
      <c r="M107" s="128"/>
      <c r="N107" s="128"/>
      <c r="O107" s="140"/>
      <c r="P107" s="413" t="s">
        <v>27</v>
      </c>
      <c r="Q107" s="422"/>
      <c r="R107" s="430"/>
      <c r="S107" s="441" t="str">
        <f>IF(S106="","",VLOOKUP(S106,'シフト記号表（勤務時間帯）'!$C$6:$K$35,9,FALSE))</f>
        <v/>
      </c>
      <c r="T107" s="447" t="str">
        <f>IF(T106="","",VLOOKUP(T106,'シフト記号表（勤務時間帯）'!$C$6:$K$35,9,FALSE))</f>
        <v/>
      </c>
      <c r="U107" s="447" t="str">
        <f>IF(U106="","",VLOOKUP(U106,'シフト記号表（勤務時間帯）'!$C$6:$K$35,9,FALSE))</f>
        <v/>
      </c>
      <c r="V107" s="447" t="str">
        <f>IF(V106="","",VLOOKUP(V106,'シフト記号表（勤務時間帯）'!$C$6:$K$35,9,FALSE))</f>
        <v/>
      </c>
      <c r="W107" s="447" t="str">
        <f>IF(W106="","",VLOOKUP(W106,'シフト記号表（勤務時間帯）'!$C$6:$K$35,9,FALSE))</f>
        <v/>
      </c>
      <c r="X107" s="447" t="str">
        <f>IF(X106="","",VLOOKUP(X106,'シフト記号表（勤務時間帯）'!$C$6:$K$35,9,FALSE))</f>
        <v/>
      </c>
      <c r="Y107" s="454" t="str">
        <f>IF(Y106="","",VLOOKUP(Y106,'シフト記号表（勤務時間帯）'!$C$6:$K$35,9,FALSE))</f>
        <v/>
      </c>
      <c r="Z107" s="441" t="str">
        <f>IF(Z106="","",VLOOKUP(Z106,'シフト記号表（勤務時間帯）'!$C$6:$K$35,9,FALSE))</f>
        <v/>
      </c>
      <c r="AA107" s="447" t="str">
        <f>IF(AA106="","",VLOOKUP(AA106,'シフト記号表（勤務時間帯）'!$C$6:$K$35,9,FALSE))</f>
        <v/>
      </c>
      <c r="AB107" s="447" t="str">
        <f>IF(AB106="","",VLOOKUP(AB106,'シフト記号表（勤務時間帯）'!$C$6:$K$35,9,FALSE))</f>
        <v/>
      </c>
      <c r="AC107" s="447" t="str">
        <f>IF(AC106="","",VLOOKUP(AC106,'シフト記号表（勤務時間帯）'!$C$6:$K$35,9,FALSE))</f>
        <v/>
      </c>
      <c r="AD107" s="447" t="str">
        <f>IF(AD106="","",VLOOKUP(AD106,'シフト記号表（勤務時間帯）'!$C$6:$K$35,9,FALSE))</f>
        <v/>
      </c>
      <c r="AE107" s="447" t="str">
        <f>IF(AE106="","",VLOOKUP(AE106,'シフト記号表（勤務時間帯）'!$C$6:$K$35,9,FALSE))</f>
        <v/>
      </c>
      <c r="AF107" s="454" t="str">
        <f>IF(AF106="","",VLOOKUP(AF106,'シフト記号表（勤務時間帯）'!$C$6:$K$35,9,FALSE))</f>
        <v/>
      </c>
      <c r="AG107" s="441" t="str">
        <f>IF(AG106="","",VLOOKUP(AG106,'シフト記号表（勤務時間帯）'!$C$6:$K$35,9,FALSE))</f>
        <v/>
      </c>
      <c r="AH107" s="447" t="str">
        <f>IF(AH106="","",VLOOKUP(AH106,'シフト記号表（勤務時間帯）'!$C$6:$K$35,9,FALSE))</f>
        <v/>
      </c>
      <c r="AI107" s="447" t="str">
        <f>IF(AI106="","",VLOOKUP(AI106,'シフト記号表（勤務時間帯）'!$C$6:$K$35,9,FALSE))</f>
        <v/>
      </c>
      <c r="AJ107" s="447" t="str">
        <f>IF(AJ106="","",VLOOKUP(AJ106,'シフト記号表（勤務時間帯）'!$C$6:$K$35,9,FALSE))</f>
        <v/>
      </c>
      <c r="AK107" s="447" t="str">
        <f>IF(AK106="","",VLOOKUP(AK106,'シフト記号表（勤務時間帯）'!$C$6:$K$35,9,FALSE))</f>
        <v/>
      </c>
      <c r="AL107" s="447" t="str">
        <f>IF(AL106="","",VLOOKUP(AL106,'シフト記号表（勤務時間帯）'!$C$6:$K$35,9,FALSE))</f>
        <v/>
      </c>
      <c r="AM107" s="454" t="str">
        <f>IF(AM106="","",VLOOKUP(AM106,'シフト記号表（勤務時間帯）'!$C$6:$K$35,9,FALSE))</f>
        <v/>
      </c>
      <c r="AN107" s="441" t="str">
        <f>IF(AN106="","",VLOOKUP(AN106,'シフト記号表（勤務時間帯）'!$C$6:$K$35,9,FALSE))</f>
        <v/>
      </c>
      <c r="AO107" s="447" t="str">
        <f>IF(AO106="","",VLOOKUP(AO106,'シフト記号表（勤務時間帯）'!$C$6:$K$35,9,FALSE))</f>
        <v/>
      </c>
      <c r="AP107" s="447" t="str">
        <f>IF(AP106="","",VLOOKUP(AP106,'シフト記号表（勤務時間帯）'!$C$6:$K$35,9,FALSE))</f>
        <v/>
      </c>
      <c r="AQ107" s="447" t="str">
        <f>IF(AQ106="","",VLOOKUP(AQ106,'シフト記号表（勤務時間帯）'!$C$6:$K$35,9,FALSE))</f>
        <v/>
      </c>
      <c r="AR107" s="447" t="str">
        <f>IF(AR106="","",VLOOKUP(AR106,'シフト記号表（勤務時間帯）'!$C$6:$K$35,9,FALSE))</f>
        <v/>
      </c>
      <c r="AS107" s="447" t="str">
        <f>IF(AS106="","",VLOOKUP(AS106,'シフト記号表（勤務時間帯）'!$C$6:$K$35,9,FALSE))</f>
        <v/>
      </c>
      <c r="AT107" s="454" t="str">
        <f>IF(AT106="","",VLOOKUP(AT106,'シフト記号表（勤務時間帯）'!$C$6:$K$35,9,FALSE))</f>
        <v/>
      </c>
      <c r="AU107" s="441" t="str">
        <f>IF(AU106="","",VLOOKUP(AU106,'シフト記号表（勤務時間帯）'!$C$6:$K$35,9,FALSE))</f>
        <v/>
      </c>
      <c r="AV107" s="447" t="str">
        <f>IF(AV106="","",VLOOKUP(AV106,'シフト記号表（勤務時間帯）'!$C$6:$K$35,9,FALSE))</f>
        <v/>
      </c>
      <c r="AW107" s="447" t="str">
        <f>IF(AW106="","",VLOOKUP(AW106,'シフト記号表（勤務時間帯）'!$C$6:$K$35,9,FALSE))</f>
        <v/>
      </c>
      <c r="AX107" s="479">
        <f>IF($BB$3="４週",SUM(S107:AT107),IF($BB$3="暦月",SUM(S107:AW107),""))</f>
        <v>0</v>
      </c>
      <c r="AY107" s="490"/>
      <c r="AZ107" s="501">
        <f>IF($BB$3="４週",AX107/4,IF($BB$3="暦月",'地密通所（100名）'!AX107/('地密通所（100名）'!$BB$8/7),""))</f>
        <v>0</v>
      </c>
      <c r="BA107" s="509"/>
      <c r="BB107" s="305"/>
      <c r="BC107" s="128"/>
      <c r="BD107" s="128"/>
      <c r="BE107" s="128"/>
      <c r="BF107" s="140"/>
    </row>
    <row r="108" spans="2:58" ht="20.25" customHeight="1">
      <c r="B108" s="362"/>
      <c r="C108" s="36"/>
      <c r="D108" s="56"/>
      <c r="E108" s="66"/>
      <c r="F108" s="543">
        <f>C106</f>
        <v>0</v>
      </c>
      <c r="G108" s="83"/>
      <c r="H108" s="94"/>
      <c r="I108" s="103"/>
      <c r="J108" s="103"/>
      <c r="K108" s="108"/>
      <c r="L108" s="120"/>
      <c r="M108" s="130"/>
      <c r="N108" s="130"/>
      <c r="O108" s="142"/>
      <c r="P108" s="414" t="s">
        <v>73</v>
      </c>
      <c r="Q108" s="423"/>
      <c r="R108" s="431"/>
      <c r="S108" s="442" t="str">
        <f>IF(S106="","",VLOOKUP(S106,'シフト記号表（勤務時間帯）'!$C$6:$U$35,19,FALSE))</f>
        <v/>
      </c>
      <c r="T108" s="448" t="str">
        <f>IF(T106="","",VLOOKUP(T106,'シフト記号表（勤務時間帯）'!$C$6:$U$35,19,FALSE))</f>
        <v/>
      </c>
      <c r="U108" s="448" t="str">
        <f>IF(U106="","",VLOOKUP(U106,'シフト記号表（勤務時間帯）'!$C$6:$U$35,19,FALSE))</f>
        <v/>
      </c>
      <c r="V108" s="448" t="str">
        <f>IF(V106="","",VLOOKUP(V106,'シフト記号表（勤務時間帯）'!$C$6:$U$35,19,FALSE))</f>
        <v/>
      </c>
      <c r="W108" s="448" t="str">
        <f>IF(W106="","",VLOOKUP(W106,'シフト記号表（勤務時間帯）'!$C$6:$U$35,19,FALSE))</f>
        <v/>
      </c>
      <c r="X108" s="448" t="str">
        <f>IF(X106="","",VLOOKUP(X106,'シフト記号表（勤務時間帯）'!$C$6:$U$35,19,FALSE))</f>
        <v/>
      </c>
      <c r="Y108" s="455" t="str">
        <f>IF(Y106="","",VLOOKUP(Y106,'シフト記号表（勤務時間帯）'!$C$6:$U$35,19,FALSE))</f>
        <v/>
      </c>
      <c r="Z108" s="442" t="str">
        <f>IF(Z106="","",VLOOKUP(Z106,'シフト記号表（勤務時間帯）'!$C$6:$U$35,19,FALSE))</f>
        <v/>
      </c>
      <c r="AA108" s="448" t="str">
        <f>IF(AA106="","",VLOOKUP(AA106,'シフト記号表（勤務時間帯）'!$C$6:$U$35,19,FALSE))</f>
        <v/>
      </c>
      <c r="AB108" s="448" t="str">
        <f>IF(AB106="","",VLOOKUP(AB106,'シフト記号表（勤務時間帯）'!$C$6:$U$35,19,FALSE))</f>
        <v/>
      </c>
      <c r="AC108" s="448" t="str">
        <f>IF(AC106="","",VLOOKUP(AC106,'シフト記号表（勤務時間帯）'!$C$6:$U$35,19,FALSE))</f>
        <v/>
      </c>
      <c r="AD108" s="448" t="str">
        <f>IF(AD106="","",VLOOKUP(AD106,'シフト記号表（勤務時間帯）'!$C$6:$U$35,19,FALSE))</f>
        <v/>
      </c>
      <c r="AE108" s="448" t="str">
        <f>IF(AE106="","",VLOOKUP(AE106,'シフト記号表（勤務時間帯）'!$C$6:$U$35,19,FALSE))</f>
        <v/>
      </c>
      <c r="AF108" s="455" t="str">
        <f>IF(AF106="","",VLOOKUP(AF106,'シフト記号表（勤務時間帯）'!$C$6:$U$35,19,FALSE))</f>
        <v/>
      </c>
      <c r="AG108" s="442" t="str">
        <f>IF(AG106="","",VLOOKUP(AG106,'シフト記号表（勤務時間帯）'!$C$6:$U$35,19,FALSE))</f>
        <v/>
      </c>
      <c r="AH108" s="448" t="str">
        <f>IF(AH106="","",VLOOKUP(AH106,'シフト記号表（勤務時間帯）'!$C$6:$U$35,19,FALSE))</f>
        <v/>
      </c>
      <c r="AI108" s="448" t="str">
        <f>IF(AI106="","",VLOOKUP(AI106,'シフト記号表（勤務時間帯）'!$C$6:$U$35,19,FALSE))</f>
        <v/>
      </c>
      <c r="AJ108" s="448" t="str">
        <f>IF(AJ106="","",VLOOKUP(AJ106,'シフト記号表（勤務時間帯）'!$C$6:$U$35,19,FALSE))</f>
        <v/>
      </c>
      <c r="AK108" s="448" t="str">
        <f>IF(AK106="","",VLOOKUP(AK106,'シフト記号表（勤務時間帯）'!$C$6:$U$35,19,FALSE))</f>
        <v/>
      </c>
      <c r="AL108" s="448" t="str">
        <f>IF(AL106="","",VLOOKUP(AL106,'シフト記号表（勤務時間帯）'!$C$6:$U$35,19,FALSE))</f>
        <v/>
      </c>
      <c r="AM108" s="455" t="str">
        <f>IF(AM106="","",VLOOKUP(AM106,'シフト記号表（勤務時間帯）'!$C$6:$U$35,19,FALSE))</f>
        <v/>
      </c>
      <c r="AN108" s="442" t="str">
        <f>IF(AN106="","",VLOOKUP(AN106,'シフト記号表（勤務時間帯）'!$C$6:$U$35,19,FALSE))</f>
        <v/>
      </c>
      <c r="AO108" s="448" t="str">
        <f>IF(AO106="","",VLOOKUP(AO106,'シフト記号表（勤務時間帯）'!$C$6:$U$35,19,FALSE))</f>
        <v/>
      </c>
      <c r="AP108" s="448" t="str">
        <f>IF(AP106="","",VLOOKUP(AP106,'シフト記号表（勤務時間帯）'!$C$6:$U$35,19,FALSE))</f>
        <v/>
      </c>
      <c r="AQ108" s="448" t="str">
        <f>IF(AQ106="","",VLOOKUP(AQ106,'シフト記号表（勤務時間帯）'!$C$6:$U$35,19,FALSE))</f>
        <v/>
      </c>
      <c r="AR108" s="448" t="str">
        <f>IF(AR106="","",VLOOKUP(AR106,'シフト記号表（勤務時間帯）'!$C$6:$U$35,19,FALSE))</f>
        <v/>
      </c>
      <c r="AS108" s="448" t="str">
        <f>IF(AS106="","",VLOOKUP(AS106,'シフト記号表（勤務時間帯）'!$C$6:$U$35,19,FALSE))</f>
        <v/>
      </c>
      <c r="AT108" s="455" t="str">
        <f>IF(AT106="","",VLOOKUP(AT106,'シフト記号表（勤務時間帯）'!$C$6:$U$35,19,FALSE))</f>
        <v/>
      </c>
      <c r="AU108" s="442" t="str">
        <f>IF(AU106="","",VLOOKUP(AU106,'シフト記号表（勤務時間帯）'!$C$6:$U$35,19,FALSE))</f>
        <v/>
      </c>
      <c r="AV108" s="448" t="str">
        <f>IF(AV106="","",VLOOKUP(AV106,'シフト記号表（勤務時間帯）'!$C$6:$U$35,19,FALSE))</f>
        <v/>
      </c>
      <c r="AW108" s="448" t="str">
        <f>IF(AW106="","",VLOOKUP(AW106,'シフト記号表（勤務時間帯）'!$C$6:$U$35,19,FALSE))</f>
        <v/>
      </c>
      <c r="AX108" s="480">
        <f>IF($BB$3="４週",SUM(S108:AT108),IF($BB$3="暦月",SUM(S108:AW108),""))</f>
        <v>0</v>
      </c>
      <c r="AY108" s="491"/>
      <c r="AZ108" s="502">
        <f>IF($BB$3="４週",AX108/4,IF($BB$3="暦月",'地密通所（100名）'!AX108/('地密通所（100名）'!$BB$8/7),""))</f>
        <v>0</v>
      </c>
      <c r="BA108" s="510"/>
      <c r="BB108" s="306"/>
      <c r="BC108" s="130"/>
      <c r="BD108" s="130"/>
      <c r="BE108" s="130"/>
      <c r="BF108" s="142"/>
    </row>
    <row r="109" spans="2:58" ht="20.25" customHeight="1">
      <c r="B109" s="362">
        <f>B106+1</f>
        <v>30</v>
      </c>
      <c r="C109" s="34"/>
      <c r="D109" s="54"/>
      <c r="E109" s="64"/>
      <c r="F109" s="71"/>
      <c r="G109" s="71"/>
      <c r="H109" s="95"/>
      <c r="I109" s="103"/>
      <c r="J109" s="103"/>
      <c r="K109" s="108"/>
      <c r="L109" s="119"/>
      <c r="M109" s="129"/>
      <c r="N109" s="129"/>
      <c r="O109" s="141"/>
      <c r="P109" s="415" t="s">
        <v>70</v>
      </c>
      <c r="Q109" s="424"/>
      <c r="R109" s="432"/>
      <c r="S109" s="551"/>
      <c r="T109" s="553"/>
      <c r="U109" s="553"/>
      <c r="V109" s="553"/>
      <c r="W109" s="553"/>
      <c r="X109" s="553"/>
      <c r="Y109" s="554"/>
      <c r="Z109" s="551"/>
      <c r="AA109" s="553"/>
      <c r="AB109" s="553"/>
      <c r="AC109" s="553"/>
      <c r="AD109" s="553"/>
      <c r="AE109" s="553"/>
      <c r="AF109" s="554"/>
      <c r="AG109" s="551"/>
      <c r="AH109" s="553"/>
      <c r="AI109" s="553"/>
      <c r="AJ109" s="553"/>
      <c r="AK109" s="553"/>
      <c r="AL109" s="553"/>
      <c r="AM109" s="554"/>
      <c r="AN109" s="551"/>
      <c r="AO109" s="553"/>
      <c r="AP109" s="553"/>
      <c r="AQ109" s="553"/>
      <c r="AR109" s="553"/>
      <c r="AS109" s="553"/>
      <c r="AT109" s="554"/>
      <c r="AU109" s="551"/>
      <c r="AV109" s="553"/>
      <c r="AW109" s="553"/>
      <c r="AX109" s="556"/>
      <c r="AY109" s="560"/>
      <c r="AZ109" s="563"/>
      <c r="BA109" s="566"/>
      <c r="BB109" s="304"/>
      <c r="BC109" s="129"/>
      <c r="BD109" s="129"/>
      <c r="BE109" s="129"/>
      <c r="BF109" s="141"/>
    </row>
    <row r="110" spans="2:58" ht="20.25" customHeight="1">
      <c r="B110" s="362"/>
      <c r="C110" s="35"/>
      <c r="D110" s="55"/>
      <c r="E110" s="65"/>
      <c r="F110" s="69"/>
      <c r="G110" s="82"/>
      <c r="H110" s="94"/>
      <c r="I110" s="103"/>
      <c r="J110" s="103"/>
      <c r="K110" s="108"/>
      <c r="L110" s="118"/>
      <c r="M110" s="128"/>
      <c r="N110" s="128"/>
      <c r="O110" s="140"/>
      <c r="P110" s="413" t="s">
        <v>27</v>
      </c>
      <c r="Q110" s="422"/>
      <c r="R110" s="430"/>
      <c r="S110" s="441" t="str">
        <f>IF(S109="","",VLOOKUP(S109,'シフト記号表（勤務時間帯）'!$C$6:$K$35,9,FALSE))</f>
        <v/>
      </c>
      <c r="T110" s="447" t="str">
        <f>IF(T109="","",VLOOKUP(T109,'シフト記号表（勤務時間帯）'!$C$6:$K$35,9,FALSE))</f>
        <v/>
      </c>
      <c r="U110" s="447" t="str">
        <f>IF(U109="","",VLOOKUP(U109,'シフト記号表（勤務時間帯）'!$C$6:$K$35,9,FALSE))</f>
        <v/>
      </c>
      <c r="V110" s="447" t="str">
        <f>IF(V109="","",VLOOKUP(V109,'シフト記号表（勤務時間帯）'!$C$6:$K$35,9,FALSE))</f>
        <v/>
      </c>
      <c r="W110" s="447" t="str">
        <f>IF(W109="","",VLOOKUP(W109,'シフト記号表（勤務時間帯）'!$C$6:$K$35,9,FALSE))</f>
        <v/>
      </c>
      <c r="X110" s="447" t="str">
        <f>IF(X109="","",VLOOKUP(X109,'シフト記号表（勤務時間帯）'!$C$6:$K$35,9,FALSE))</f>
        <v/>
      </c>
      <c r="Y110" s="454" t="str">
        <f>IF(Y109="","",VLOOKUP(Y109,'シフト記号表（勤務時間帯）'!$C$6:$K$35,9,FALSE))</f>
        <v/>
      </c>
      <c r="Z110" s="441" t="str">
        <f>IF(Z109="","",VLOOKUP(Z109,'シフト記号表（勤務時間帯）'!$C$6:$K$35,9,FALSE))</f>
        <v/>
      </c>
      <c r="AA110" s="447" t="str">
        <f>IF(AA109="","",VLOOKUP(AA109,'シフト記号表（勤務時間帯）'!$C$6:$K$35,9,FALSE))</f>
        <v/>
      </c>
      <c r="AB110" s="447" t="str">
        <f>IF(AB109="","",VLOOKUP(AB109,'シフト記号表（勤務時間帯）'!$C$6:$K$35,9,FALSE))</f>
        <v/>
      </c>
      <c r="AC110" s="447" t="str">
        <f>IF(AC109="","",VLOOKUP(AC109,'シフト記号表（勤務時間帯）'!$C$6:$K$35,9,FALSE))</f>
        <v/>
      </c>
      <c r="AD110" s="447" t="str">
        <f>IF(AD109="","",VLOOKUP(AD109,'シフト記号表（勤務時間帯）'!$C$6:$K$35,9,FALSE))</f>
        <v/>
      </c>
      <c r="AE110" s="447" t="str">
        <f>IF(AE109="","",VLOOKUP(AE109,'シフト記号表（勤務時間帯）'!$C$6:$K$35,9,FALSE))</f>
        <v/>
      </c>
      <c r="AF110" s="454" t="str">
        <f>IF(AF109="","",VLOOKUP(AF109,'シフト記号表（勤務時間帯）'!$C$6:$K$35,9,FALSE))</f>
        <v/>
      </c>
      <c r="AG110" s="441" t="str">
        <f>IF(AG109="","",VLOOKUP(AG109,'シフト記号表（勤務時間帯）'!$C$6:$K$35,9,FALSE))</f>
        <v/>
      </c>
      <c r="AH110" s="447" t="str">
        <f>IF(AH109="","",VLOOKUP(AH109,'シフト記号表（勤務時間帯）'!$C$6:$K$35,9,FALSE))</f>
        <v/>
      </c>
      <c r="AI110" s="447" t="str">
        <f>IF(AI109="","",VLOOKUP(AI109,'シフト記号表（勤務時間帯）'!$C$6:$K$35,9,FALSE))</f>
        <v/>
      </c>
      <c r="AJ110" s="447" t="str">
        <f>IF(AJ109="","",VLOOKUP(AJ109,'シフト記号表（勤務時間帯）'!$C$6:$K$35,9,FALSE))</f>
        <v/>
      </c>
      <c r="AK110" s="447" t="str">
        <f>IF(AK109="","",VLOOKUP(AK109,'シフト記号表（勤務時間帯）'!$C$6:$K$35,9,FALSE))</f>
        <v/>
      </c>
      <c r="AL110" s="447" t="str">
        <f>IF(AL109="","",VLOOKUP(AL109,'シフト記号表（勤務時間帯）'!$C$6:$K$35,9,FALSE))</f>
        <v/>
      </c>
      <c r="AM110" s="454" t="str">
        <f>IF(AM109="","",VLOOKUP(AM109,'シフト記号表（勤務時間帯）'!$C$6:$K$35,9,FALSE))</f>
        <v/>
      </c>
      <c r="AN110" s="441" t="str">
        <f>IF(AN109="","",VLOOKUP(AN109,'シフト記号表（勤務時間帯）'!$C$6:$K$35,9,FALSE))</f>
        <v/>
      </c>
      <c r="AO110" s="447" t="str">
        <f>IF(AO109="","",VLOOKUP(AO109,'シフト記号表（勤務時間帯）'!$C$6:$K$35,9,FALSE))</f>
        <v/>
      </c>
      <c r="AP110" s="447" t="str">
        <f>IF(AP109="","",VLOOKUP(AP109,'シフト記号表（勤務時間帯）'!$C$6:$K$35,9,FALSE))</f>
        <v/>
      </c>
      <c r="AQ110" s="447" t="str">
        <f>IF(AQ109="","",VLOOKUP(AQ109,'シフト記号表（勤務時間帯）'!$C$6:$K$35,9,FALSE))</f>
        <v/>
      </c>
      <c r="AR110" s="447" t="str">
        <f>IF(AR109="","",VLOOKUP(AR109,'シフト記号表（勤務時間帯）'!$C$6:$K$35,9,FALSE))</f>
        <v/>
      </c>
      <c r="AS110" s="447" t="str">
        <f>IF(AS109="","",VLOOKUP(AS109,'シフト記号表（勤務時間帯）'!$C$6:$K$35,9,FALSE))</f>
        <v/>
      </c>
      <c r="AT110" s="454" t="str">
        <f>IF(AT109="","",VLOOKUP(AT109,'シフト記号表（勤務時間帯）'!$C$6:$K$35,9,FALSE))</f>
        <v/>
      </c>
      <c r="AU110" s="441" t="str">
        <f>IF(AU109="","",VLOOKUP(AU109,'シフト記号表（勤務時間帯）'!$C$6:$K$35,9,FALSE))</f>
        <v/>
      </c>
      <c r="AV110" s="447" t="str">
        <f>IF(AV109="","",VLOOKUP(AV109,'シフト記号表（勤務時間帯）'!$C$6:$K$35,9,FALSE))</f>
        <v/>
      </c>
      <c r="AW110" s="447" t="str">
        <f>IF(AW109="","",VLOOKUP(AW109,'シフト記号表（勤務時間帯）'!$C$6:$K$35,9,FALSE))</f>
        <v/>
      </c>
      <c r="AX110" s="479">
        <f>IF($BB$3="４週",SUM(S110:AT110),IF($BB$3="暦月",SUM(S110:AW110),""))</f>
        <v>0</v>
      </c>
      <c r="AY110" s="490"/>
      <c r="AZ110" s="501">
        <f>IF($BB$3="４週",AX110/4,IF($BB$3="暦月",'地密通所（100名）'!AX110/('地密通所（100名）'!$BB$8/7),""))</f>
        <v>0</v>
      </c>
      <c r="BA110" s="509"/>
      <c r="BB110" s="305"/>
      <c r="BC110" s="128"/>
      <c r="BD110" s="128"/>
      <c r="BE110" s="128"/>
      <c r="BF110" s="140"/>
    </row>
    <row r="111" spans="2:58" ht="20.25" customHeight="1">
      <c r="B111" s="362"/>
      <c r="C111" s="36"/>
      <c r="D111" s="56"/>
      <c r="E111" s="66"/>
      <c r="F111" s="543">
        <f>C109</f>
        <v>0</v>
      </c>
      <c r="G111" s="83"/>
      <c r="H111" s="94"/>
      <c r="I111" s="103"/>
      <c r="J111" s="103"/>
      <c r="K111" s="108"/>
      <c r="L111" s="120"/>
      <c r="M111" s="130"/>
      <c r="N111" s="130"/>
      <c r="O111" s="142"/>
      <c r="P111" s="414" t="s">
        <v>73</v>
      </c>
      <c r="Q111" s="423"/>
      <c r="R111" s="431"/>
      <c r="S111" s="442" t="str">
        <f>IF(S109="","",VLOOKUP(S109,'シフト記号表（勤務時間帯）'!$C$6:$U$35,19,FALSE))</f>
        <v/>
      </c>
      <c r="T111" s="448" t="str">
        <f>IF(T109="","",VLOOKUP(T109,'シフト記号表（勤務時間帯）'!$C$6:$U$35,19,FALSE))</f>
        <v/>
      </c>
      <c r="U111" s="448" t="str">
        <f>IF(U109="","",VLOOKUP(U109,'シフト記号表（勤務時間帯）'!$C$6:$U$35,19,FALSE))</f>
        <v/>
      </c>
      <c r="V111" s="448" t="str">
        <f>IF(V109="","",VLOOKUP(V109,'シフト記号表（勤務時間帯）'!$C$6:$U$35,19,FALSE))</f>
        <v/>
      </c>
      <c r="W111" s="448" t="str">
        <f>IF(W109="","",VLOOKUP(W109,'シフト記号表（勤務時間帯）'!$C$6:$U$35,19,FALSE))</f>
        <v/>
      </c>
      <c r="X111" s="448" t="str">
        <f>IF(X109="","",VLOOKUP(X109,'シフト記号表（勤務時間帯）'!$C$6:$U$35,19,FALSE))</f>
        <v/>
      </c>
      <c r="Y111" s="455" t="str">
        <f>IF(Y109="","",VLOOKUP(Y109,'シフト記号表（勤務時間帯）'!$C$6:$U$35,19,FALSE))</f>
        <v/>
      </c>
      <c r="Z111" s="442" t="str">
        <f>IF(Z109="","",VLOOKUP(Z109,'シフト記号表（勤務時間帯）'!$C$6:$U$35,19,FALSE))</f>
        <v/>
      </c>
      <c r="AA111" s="448" t="str">
        <f>IF(AA109="","",VLOOKUP(AA109,'シフト記号表（勤務時間帯）'!$C$6:$U$35,19,FALSE))</f>
        <v/>
      </c>
      <c r="AB111" s="448" t="str">
        <f>IF(AB109="","",VLOOKUP(AB109,'シフト記号表（勤務時間帯）'!$C$6:$U$35,19,FALSE))</f>
        <v/>
      </c>
      <c r="AC111" s="448" t="str">
        <f>IF(AC109="","",VLOOKUP(AC109,'シフト記号表（勤務時間帯）'!$C$6:$U$35,19,FALSE))</f>
        <v/>
      </c>
      <c r="AD111" s="448" t="str">
        <f>IF(AD109="","",VLOOKUP(AD109,'シフト記号表（勤務時間帯）'!$C$6:$U$35,19,FALSE))</f>
        <v/>
      </c>
      <c r="AE111" s="448" t="str">
        <f>IF(AE109="","",VLOOKUP(AE109,'シフト記号表（勤務時間帯）'!$C$6:$U$35,19,FALSE))</f>
        <v/>
      </c>
      <c r="AF111" s="455" t="str">
        <f>IF(AF109="","",VLOOKUP(AF109,'シフト記号表（勤務時間帯）'!$C$6:$U$35,19,FALSE))</f>
        <v/>
      </c>
      <c r="AG111" s="442" t="str">
        <f>IF(AG109="","",VLOOKUP(AG109,'シフト記号表（勤務時間帯）'!$C$6:$U$35,19,FALSE))</f>
        <v/>
      </c>
      <c r="AH111" s="448" t="str">
        <f>IF(AH109="","",VLOOKUP(AH109,'シフト記号表（勤務時間帯）'!$C$6:$U$35,19,FALSE))</f>
        <v/>
      </c>
      <c r="AI111" s="448" t="str">
        <f>IF(AI109="","",VLOOKUP(AI109,'シフト記号表（勤務時間帯）'!$C$6:$U$35,19,FALSE))</f>
        <v/>
      </c>
      <c r="AJ111" s="448" t="str">
        <f>IF(AJ109="","",VLOOKUP(AJ109,'シフト記号表（勤務時間帯）'!$C$6:$U$35,19,FALSE))</f>
        <v/>
      </c>
      <c r="AK111" s="448" t="str">
        <f>IF(AK109="","",VLOOKUP(AK109,'シフト記号表（勤務時間帯）'!$C$6:$U$35,19,FALSE))</f>
        <v/>
      </c>
      <c r="AL111" s="448" t="str">
        <f>IF(AL109="","",VLOOKUP(AL109,'シフト記号表（勤務時間帯）'!$C$6:$U$35,19,FALSE))</f>
        <v/>
      </c>
      <c r="AM111" s="455" t="str">
        <f>IF(AM109="","",VLOOKUP(AM109,'シフト記号表（勤務時間帯）'!$C$6:$U$35,19,FALSE))</f>
        <v/>
      </c>
      <c r="AN111" s="442" t="str">
        <f>IF(AN109="","",VLOOKUP(AN109,'シフト記号表（勤務時間帯）'!$C$6:$U$35,19,FALSE))</f>
        <v/>
      </c>
      <c r="AO111" s="448" t="str">
        <f>IF(AO109="","",VLOOKUP(AO109,'シフト記号表（勤務時間帯）'!$C$6:$U$35,19,FALSE))</f>
        <v/>
      </c>
      <c r="AP111" s="448" t="str">
        <f>IF(AP109="","",VLOOKUP(AP109,'シフト記号表（勤務時間帯）'!$C$6:$U$35,19,FALSE))</f>
        <v/>
      </c>
      <c r="AQ111" s="448" t="str">
        <f>IF(AQ109="","",VLOOKUP(AQ109,'シフト記号表（勤務時間帯）'!$C$6:$U$35,19,FALSE))</f>
        <v/>
      </c>
      <c r="AR111" s="448" t="str">
        <f>IF(AR109="","",VLOOKUP(AR109,'シフト記号表（勤務時間帯）'!$C$6:$U$35,19,FALSE))</f>
        <v/>
      </c>
      <c r="AS111" s="448" t="str">
        <f>IF(AS109="","",VLOOKUP(AS109,'シフト記号表（勤務時間帯）'!$C$6:$U$35,19,FALSE))</f>
        <v/>
      </c>
      <c r="AT111" s="455" t="str">
        <f>IF(AT109="","",VLOOKUP(AT109,'シフト記号表（勤務時間帯）'!$C$6:$U$35,19,FALSE))</f>
        <v/>
      </c>
      <c r="AU111" s="442" t="str">
        <f>IF(AU109="","",VLOOKUP(AU109,'シフト記号表（勤務時間帯）'!$C$6:$U$35,19,FALSE))</f>
        <v/>
      </c>
      <c r="AV111" s="448" t="str">
        <f>IF(AV109="","",VLOOKUP(AV109,'シフト記号表（勤務時間帯）'!$C$6:$U$35,19,FALSE))</f>
        <v/>
      </c>
      <c r="AW111" s="448" t="str">
        <f>IF(AW109="","",VLOOKUP(AW109,'シフト記号表（勤務時間帯）'!$C$6:$U$35,19,FALSE))</f>
        <v/>
      </c>
      <c r="AX111" s="480">
        <f>IF($BB$3="４週",SUM(S111:AT111),IF($BB$3="暦月",SUM(S111:AW111),""))</f>
        <v>0</v>
      </c>
      <c r="AY111" s="491"/>
      <c r="AZ111" s="502">
        <f>IF($BB$3="４週",AX111/4,IF($BB$3="暦月",'地密通所（100名）'!AX111/('地密通所（100名）'!$BB$8/7),""))</f>
        <v>0</v>
      </c>
      <c r="BA111" s="510"/>
      <c r="BB111" s="306"/>
      <c r="BC111" s="130"/>
      <c r="BD111" s="130"/>
      <c r="BE111" s="130"/>
      <c r="BF111" s="142"/>
    </row>
    <row r="112" spans="2:58" ht="20.25" customHeight="1">
      <c r="B112" s="362">
        <f>B109+1</f>
        <v>31</v>
      </c>
      <c r="C112" s="34"/>
      <c r="D112" s="54"/>
      <c r="E112" s="64"/>
      <c r="F112" s="71"/>
      <c r="G112" s="71"/>
      <c r="H112" s="95"/>
      <c r="I112" s="103"/>
      <c r="J112" s="103"/>
      <c r="K112" s="108"/>
      <c r="L112" s="119"/>
      <c r="M112" s="129"/>
      <c r="N112" s="129"/>
      <c r="O112" s="141"/>
      <c r="P112" s="415" t="s">
        <v>70</v>
      </c>
      <c r="Q112" s="424"/>
      <c r="R112" s="432"/>
      <c r="S112" s="551"/>
      <c r="T112" s="553"/>
      <c r="U112" s="553"/>
      <c r="V112" s="553"/>
      <c r="W112" s="553"/>
      <c r="X112" s="553"/>
      <c r="Y112" s="554"/>
      <c r="Z112" s="551"/>
      <c r="AA112" s="553"/>
      <c r="AB112" s="553"/>
      <c r="AC112" s="553"/>
      <c r="AD112" s="553"/>
      <c r="AE112" s="553"/>
      <c r="AF112" s="554"/>
      <c r="AG112" s="551"/>
      <c r="AH112" s="553"/>
      <c r="AI112" s="553"/>
      <c r="AJ112" s="553"/>
      <c r="AK112" s="553"/>
      <c r="AL112" s="553"/>
      <c r="AM112" s="554"/>
      <c r="AN112" s="551"/>
      <c r="AO112" s="553"/>
      <c r="AP112" s="553"/>
      <c r="AQ112" s="553"/>
      <c r="AR112" s="553"/>
      <c r="AS112" s="553"/>
      <c r="AT112" s="554"/>
      <c r="AU112" s="551"/>
      <c r="AV112" s="553"/>
      <c r="AW112" s="553"/>
      <c r="AX112" s="556"/>
      <c r="AY112" s="560"/>
      <c r="AZ112" s="563"/>
      <c r="BA112" s="566"/>
      <c r="BB112" s="304"/>
      <c r="BC112" s="129"/>
      <c r="BD112" s="129"/>
      <c r="BE112" s="129"/>
      <c r="BF112" s="141"/>
    </row>
    <row r="113" spans="2:58" ht="20.25" customHeight="1">
      <c r="B113" s="362"/>
      <c r="C113" s="35"/>
      <c r="D113" s="55"/>
      <c r="E113" s="65"/>
      <c r="F113" s="69"/>
      <c r="G113" s="82"/>
      <c r="H113" s="94"/>
      <c r="I113" s="103"/>
      <c r="J113" s="103"/>
      <c r="K113" s="108"/>
      <c r="L113" s="118"/>
      <c r="M113" s="128"/>
      <c r="N113" s="128"/>
      <c r="O113" s="140"/>
      <c r="P113" s="413" t="s">
        <v>27</v>
      </c>
      <c r="Q113" s="422"/>
      <c r="R113" s="430"/>
      <c r="S113" s="441" t="str">
        <f>IF(S112="","",VLOOKUP(S112,'シフト記号表（勤務時間帯）'!$C$6:$K$35,9,FALSE))</f>
        <v/>
      </c>
      <c r="T113" s="447" t="str">
        <f>IF(T112="","",VLOOKUP(T112,'シフト記号表（勤務時間帯）'!$C$6:$K$35,9,FALSE))</f>
        <v/>
      </c>
      <c r="U113" s="447" t="str">
        <f>IF(U112="","",VLOOKUP(U112,'シフト記号表（勤務時間帯）'!$C$6:$K$35,9,FALSE))</f>
        <v/>
      </c>
      <c r="V113" s="447" t="str">
        <f>IF(V112="","",VLOOKUP(V112,'シフト記号表（勤務時間帯）'!$C$6:$K$35,9,FALSE))</f>
        <v/>
      </c>
      <c r="W113" s="447" t="str">
        <f>IF(W112="","",VLOOKUP(W112,'シフト記号表（勤務時間帯）'!$C$6:$K$35,9,FALSE))</f>
        <v/>
      </c>
      <c r="X113" s="447" t="str">
        <f>IF(X112="","",VLOOKUP(X112,'シフト記号表（勤務時間帯）'!$C$6:$K$35,9,FALSE))</f>
        <v/>
      </c>
      <c r="Y113" s="454" t="str">
        <f>IF(Y112="","",VLOOKUP(Y112,'シフト記号表（勤務時間帯）'!$C$6:$K$35,9,FALSE))</f>
        <v/>
      </c>
      <c r="Z113" s="441" t="str">
        <f>IF(Z112="","",VLOOKUP(Z112,'シフト記号表（勤務時間帯）'!$C$6:$K$35,9,FALSE))</f>
        <v/>
      </c>
      <c r="AA113" s="447" t="str">
        <f>IF(AA112="","",VLOOKUP(AA112,'シフト記号表（勤務時間帯）'!$C$6:$K$35,9,FALSE))</f>
        <v/>
      </c>
      <c r="AB113" s="447" t="str">
        <f>IF(AB112="","",VLOOKUP(AB112,'シフト記号表（勤務時間帯）'!$C$6:$K$35,9,FALSE))</f>
        <v/>
      </c>
      <c r="AC113" s="447" t="str">
        <f>IF(AC112="","",VLOOKUP(AC112,'シフト記号表（勤務時間帯）'!$C$6:$K$35,9,FALSE))</f>
        <v/>
      </c>
      <c r="AD113" s="447" t="str">
        <f>IF(AD112="","",VLOOKUP(AD112,'シフト記号表（勤務時間帯）'!$C$6:$K$35,9,FALSE))</f>
        <v/>
      </c>
      <c r="AE113" s="447" t="str">
        <f>IF(AE112="","",VLOOKUP(AE112,'シフト記号表（勤務時間帯）'!$C$6:$K$35,9,FALSE))</f>
        <v/>
      </c>
      <c r="AF113" s="454" t="str">
        <f>IF(AF112="","",VLOOKUP(AF112,'シフト記号表（勤務時間帯）'!$C$6:$K$35,9,FALSE))</f>
        <v/>
      </c>
      <c r="AG113" s="441" t="str">
        <f>IF(AG112="","",VLOOKUP(AG112,'シフト記号表（勤務時間帯）'!$C$6:$K$35,9,FALSE))</f>
        <v/>
      </c>
      <c r="AH113" s="447" t="str">
        <f>IF(AH112="","",VLOOKUP(AH112,'シフト記号表（勤務時間帯）'!$C$6:$K$35,9,FALSE))</f>
        <v/>
      </c>
      <c r="AI113" s="447" t="str">
        <f>IF(AI112="","",VLOOKUP(AI112,'シフト記号表（勤務時間帯）'!$C$6:$K$35,9,FALSE))</f>
        <v/>
      </c>
      <c r="AJ113" s="447" t="str">
        <f>IF(AJ112="","",VLOOKUP(AJ112,'シフト記号表（勤務時間帯）'!$C$6:$K$35,9,FALSE))</f>
        <v/>
      </c>
      <c r="AK113" s="447" t="str">
        <f>IF(AK112="","",VLOOKUP(AK112,'シフト記号表（勤務時間帯）'!$C$6:$K$35,9,FALSE))</f>
        <v/>
      </c>
      <c r="AL113" s="447" t="str">
        <f>IF(AL112="","",VLOOKUP(AL112,'シフト記号表（勤務時間帯）'!$C$6:$K$35,9,FALSE))</f>
        <v/>
      </c>
      <c r="AM113" s="454" t="str">
        <f>IF(AM112="","",VLOOKUP(AM112,'シフト記号表（勤務時間帯）'!$C$6:$K$35,9,FALSE))</f>
        <v/>
      </c>
      <c r="AN113" s="441" t="str">
        <f>IF(AN112="","",VLOOKUP(AN112,'シフト記号表（勤務時間帯）'!$C$6:$K$35,9,FALSE))</f>
        <v/>
      </c>
      <c r="AO113" s="447" t="str">
        <f>IF(AO112="","",VLOOKUP(AO112,'シフト記号表（勤務時間帯）'!$C$6:$K$35,9,FALSE))</f>
        <v/>
      </c>
      <c r="AP113" s="447" t="str">
        <f>IF(AP112="","",VLOOKUP(AP112,'シフト記号表（勤務時間帯）'!$C$6:$K$35,9,FALSE))</f>
        <v/>
      </c>
      <c r="AQ113" s="447" t="str">
        <f>IF(AQ112="","",VLOOKUP(AQ112,'シフト記号表（勤務時間帯）'!$C$6:$K$35,9,FALSE))</f>
        <v/>
      </c>
      <c r="AR113" s="447" t="str">
        <f>IF(AR112="","",VLOOKUP(AR112,'シフト記号表（勤務時間帯）'!$C$6:$K$35,9,FALSE))</f>
        <v/>
      </c>
      <c r="AS113" s="447" t="str">
        <f>IF(AS112="","",VLOOKUP(AS112,'シフト記号表（勤務時間帯）'!$C$6:$K$35,9,FALSE))</f>
        <v/>
      </c>
      <c r="AT113" s="454" t="str">
        <f>IF(AT112="","",VLOOKUP(AT112,'シフト記号表（勤務時間帯）'!$C$6:$K$35,9,FALSE))</f>
        <v/>
      </c>
      <c r="AU113" s="441" t="str">
        <f>IF(AU112="","",VLOOKUP(AU112,'シフト記号表（勤務時間帯）'!$C$6:$K$35,9,FALSE))</f>
        <v/>
      </c>
      <c r="AV113" s="447" t="str">
        <f>IF(AV112="","",VLOOKUP(AV112,'シフト記号表（勤務時間帯）'!$C$6:$K$35,9,FALSE))</f>
        <v/>
      </c>
      <c r="AW113" s="447" t="str">
        <f>IF(AW112="","",VLOOKUP(AW112,'シフト記号表（勤務時間帯）'!$C$6:$K$35,9,FALSE))</f>
        <v/>
      </c>
      <c r="AX113" s="479">
        <f>IF($BB$3="４週",SUM(S113:AT113),IF($BB$3="暦月",SUM(S113:AW113),""))</f>
        <v>0</v>
      </c>
      <c r="AY113" s="490"/>
      <c r="AZ113" s="501">
        <f>IF($BB$3="４週",AX113/4,IF($BB$3="暦月",'地密通所（100名）'!AX113/('地密通所（100名）'!$BB$8/7),""))</f>
        <v>0</v>
      </c>
      <c r="BA113" s="509"/>
      <c r="BB113" s="305"/>
      <c r="BC113" s="128"/>
      <c r="BD113" s="128"/>
      <c r="BE113" s="128"/>
      <c r="BF113" s="140"/>
    </row>
    <row r="114" spans="2:58" ht="20.25" customHeight="1">
      <c r="B114" s="362"/>
      <c r="C114" s="36"/>
      <c r="D114" s="56"/>
      <c r="E114" s="66"/>
      <c r="F114" s="543">
        <f>C112</f>
        <v>0</v>
      </c>
      <c r="G114" s="83"/>
      <c r="H114" s="94"/>
      <c r="I114" s="103"/>
      <c r="J114" s="103"/>
      <c r="K114" s="108"/>
      <c r="L114" s="120"/>
      <c r="M114" s="130"/>
      <c r="N114" s="130"/>
      <c r="O114" s="142"/>
      <c r="P114" s="414" t="s">
        <v>73</v>
      </c>
      <c r="Q114" s="423"/>
      <c r="R114" s="431"/>
      <c r="S114" s="442" t="str">
        <f>IF(S112="","",VLOOKUP(S112,'シフト記号表（勤務時間帯）'!$C$6:$U$35,19,FALSE))</f>
        <v/>
      </c>
      <c r="T114" s="448" t="str">
        <f>IF(T112="","",VLOOKUP(T112,'シフト記号表（勤務時間帯）'!$C$6:$U$35,19,FALSE))</f>
        <v/>
      </c>
      <c r="U114" s="448" t="str">
        <f>IF(U112="","",VLOOKUP(U112,'シフト記号表（勤務時間帯）'!$C$6:$U$35,19,FALSE))</f>
        <v/>
      </c>
      <c r="V114" s="448" t="str">
        <f>IF(V112="","",VLOOKUP(V112,'シフト記号表（勤務時間帯）'!$C$6:$U$35,19,FALSE))</f>
        <v/>
      </c>
      <c r="W114" s="448" t="str">
        <f>IF(W112="","",VLOOKUP(W112,'シフト記号表（勤務時間帯）'!$C$6:$U$35,19,FALSE))</f>
        <v/>
      </c>
      <c r="X114" s="448" t="str">
        <f>IF(X112="","",VLOOKUP(X112,'シフト記号表（勤務時間帯）'!$C$6:$U$35,19,FALSE))</f>
        <v/>
      </c>
      <c r="Y114" s="455" t="str">
        <f>IF(Y112="","",VLOOKUP(Y112,'シフト記号表（勤務時間帯）'!$C$6:$U$35,19,FALSE))</f>
        <v/>
      </c>
      <c r="Z114" s="442" t="str">
        <f>IF(Z112="","",VLOOKUP(Z112,'シフト記号表（勤務時間帯）'!$C$6:$U$35,19,FALSE))</f>
        <v/>
      </c>
      <c r="AA114" s="448" t="str">
        <f>IF(AA112="","",VLOOKUP(AA112,'シフト記号表（勤務時間帯）'!$C$6:$U$35,19,FALSE))</f>
        <v/>
      </c>
      <c r="AB114" s="448" t="str">
        <f>IF(AB112="","",VLOOKUP(AB112,'シフト記号表（勤務時間帯）'!$C$6:$U$35,19,FALSE))</f>
        <v/>
      </c>
      <c r="AC114" s="448" t="str">
        <f>IF(AC112="","",VLOOKUP(AC112,'シフト記号表（勤務時間帯）'!$C$6:$U$35,19,FALSE))</f>
        <v/>
      </c>
      <c r="AD114" s="448" t="str">
        <f>IF(AD112="","",VLOOKUP(AD112,'シフト記号表（勤務時間帯）'!$C$6:$U$35,19,FALSE))</f>
        <v/>
      </c>
      <c r="AE114" s="448" t="str">
        <f>IF(AE112="","",VLOOKUP(AE112,'シフト記号表（勤務時間帯）'!$C$6:$U$35,19,FALSE))</f>
        <v/>
      </c>
      <c r="AF114" s="455" t="str">
        <f>IF(AF112="","",VLOOKUP(AF112,'シフト記号表（勤務時間帯）'!$C$6:$U$35,19,FALSE))</f>
        <v/>
      </c>
      <c r="AG114" s="442" t="str">
        <f>IF(AG112="","",VLOOKUP(AG112,'シフト記号表（勤務時間帯）'!$C$6:$U$35,19,FALSE))</f>
        <v/>
      </c>
      <c r="AH114" s="448" t="str">
        <f>IF(AH112="","",VLOOKUP(AH112,'シフト記号表（勤務時間帯）'!$C$6:$U$35,19,FALSE))</f>
        <v/>
      </c>
      <c r="AI114" s="448" t="str">
        <f>IF(AI112="","",VLOOKUP(AI112,'シフト記号表（勤務時間帯）'!$C$6:$U$35,19,FALSE))</f>
        <v/>
      </c>
      <c r="AJ114" s="448" t="str">
        <f>IF(AJ112="","",VLOOKUP(AJ112,'シフト記号表（勤務時間帯）'!$C$6:$U$35,19,FALSE))</f>
        <v/>
      </c>
      <c r="AK114" s="448" t="str">
        <f>IF(AK112="","",VLOOKUP(AK112,'シフト記号表（勤務時間帯）'!$C$6:$U$35,19,FALSE))</f>
        <v/>
      </c>
      <c r="AL114" s="448" t="str">
        <f>IF(AL112="","",VLOOKUP(AL112,'シフト記号表（勤務時間帯）'!$C$6:$U$35,19,FALSE))</f>
        <v/>
      </c>
      <c r="AM114" s="455" t="str">
        <f>IF(AM112="","",VLOOKUP(AM112,'シフト記号表（勤務時間帯）'!$C$6:$U$35,19,FALSE))</f>
        <v/>
      </c>
      <c r="AN114" s="442" t="str">
        <f>IF(AN112="","",VLOOKUP(AN112,'シフト記号表（勤務時間帯）'!$C$6:$U$35,19,FALSE))</f>
        <v/>
      </c>
      <c r="AO114" s="448" t="str">
        <f>IF(AO112="","",VLOOKUP(AO112,'シフト記号表（勤務時間帯）'!$C$6:$U$35,19,FALSE))</f>
        <v/>
      </c>
      <c r="AP114" s="448" t="str">
        <f>IF(AP112="","",VLOOKUP(AP112,'シフト記号表（勤務時間帯）'!$C$6:$U$35,19,FALSE))</f>
        <v/>
      </c>
      <c r="AQ114" s="448" t="str">
        <f>IF(AQ112="","",VLOOKUP(AQ112,'シフト記号表（勤務時間帯）'!$C$6:$U$35,19,FALSE))</f>
        <v/>
      </c>
      <c r="AR114" s="448" t="str">
        <f>IF(AR112="","",VLOOKUP(AR112,'シフト記号表（勤務時間帯）'!$C$6:$U$35,19,FALSE))</f>
        <v/>
      </c>
      <c r="AS114" s="448" t="str">
        <f>IF(AS112="","",VLOOKUP(AS112,'シフト記号表（勤務時間帯）'!$C$6:$U$35,19,FALSE))</f>
        <v/>
      </c>
      <c r="AT114" s="455" t="str">
        <f>IF(AT112="","",VLOOKUP(AT112,'シフト記号表（勤務時間帯）'!$C$6:$U$35,19,FALSE))</f>
        <v/>
      </c>
      <c r="AU114" s="442" t="str">
        <f>IF(AU112="","",VLOOKUP(AU112,'シフト記号表（勤務時間帯）'!$C$6:$U$35,19,FALSE))</f>
        <v/>
      </c>
      <c r="AV114" s="448" t="str">
        <f>IF(AV112="","",VLOOKUP(AV112,'シフト記号表（勤務時間帯）'!$C$6:$U$35,19,FALSE))</f>
        <v/>
      </c>
      <c r="AW114" s="448" t="str">
        <f>IF(AW112="","",VLOOKUP(AW112,'シフト記号表（勤務時間帯）'!$C$6:$U$35,19,FALSE))</f>
        <v/>
      </c>
      <c r="AX114" s="480">
        <f>IF($BB$3="４週",SUM(S114:AT114),IF($BB$3="暦月",SUM(S114:AW114),""))</f>
        <v>0</v>
      </c>
      <c r="AY114" s="491"/>
      <c r="AZ114" s="502">
        <f>IF($BB$3="４週",AX114/4,IF($BB$3="暦月",'地密通所（100名）'!AX114/('地密通所（100名）'!$BB$8/7),""))</f>
        <v>0</v>
      </c>
      <c r="BA114" s="510"/>
      <c r="BB114" s="306"/>
      <c r="BC114" s="130"/>
      <c r="BD114" s="130"/>
      <c r="BE114" s="130"/>
      <c r="BF114" s="142"/>
    </row>
    <row r="115" spans="2:58" ht="20.25" customHeight="1">
      <c r="B115" s="362">
        <f>B112+1</f>
        <v>32</v>
      </c>
      <c r="C115" s="34"/>
      <c r="D115" s="54"/>
      <c r="E115" s="64"/>
      <c r="F115" s="71"/>
      <c r="G115" s="71"/>
      <c r="H115" s="95"/>
      <c r="I115" s="103"/>
      <c r="J115" s="103"/>
      <c r="K115" s="108"/>
      <c r="L115" s="119"/>
      <c r="M115" s="129"/>
      <c r="N115" s="129"/>
      <c r="O115" s="141"/>
      <c r="P115" s="415" t="s">
        <v>70</v>
      </c>
      <c r="Q115" s="424"/>
      <c r="R115" s="432"/>
      <c r="S115" s="551"/>
      <c r="T115" s="553"/>
      <c r="U115" s="553"/>
      <c r="V115" s="553"/>
      <c r="W115" s="553"/>
      <c r="X115" s="553"/>
      <c r="Y115" s="554"/>
      <c r="Z115" s="551"/>
      <c r="AA115" s="553"/>
      <c r="AB115" s="553"/>
      <c r="AC115" s="553"/>
      <c r="AD115" s="553"/>
      <c r="AE115" s="553"/>
      <c r="AF115" s="554"/>
      <c r="AG115" s="551"/>
      <c r="AH115" s="553"/>
      <c r="AI115" s="553"/>
      <c r="AJ115" s="553"/>
      <c r="AK115" s="553"/>
      <c r="AL115" s="553"/>
      <c r="AM115" s="554"/>
      <c r="AN115" s="551"/>
      <c r="AO115" s="553"/>
      <c r="AP115" s="553"/>
      <c r="AQ115" s="553"/>
      <c r="AR115" s="553"/>
      <c r="AS115" s="553"/>
      <c r="AT115" s="554"/>
      <c r="AU115" s="551"/>
      <c r="AV115" s="553"/>
      <c r="AW115" s="553"/>
      <c r="AX115" s="556"/>
      <c r="AY115" s="560"/>
      <c r="AZ115" s="563"/>
      <c r="BA115" s="566"/>
      <c r="BB115" s="304"/>
      <c r="BC115" s="129"/>
      <c r="BD115" s="129"/>
      <c r="BE115" s="129"/>
      <c r="BF115" s="141"/>
    </row>
    <row r="116" spans="2:58" ht="20.25" customHeight="1">
      <c r="B116" s="362"/>
      <c r="C116" s="35"/>
      <c r="D116" s="55"/>
      <c r="E116" s="65"/>
      <c r="F116" s="69"/>
      <c r="G116" s="82"/>
      <c r="H116" s="94"/>
      <c r="I116" s="103"/>
      <c r="J116" s="103"/>
      <c r="K116" s="108"/>
      <c r="L116" s="118"/>
      <c r="M116" s="128"/>
      <c r="N116" s="128"/>
      <c r="O116" s="140"/>
      <c r="P116" s="413" t="s">
        <v>27</v>
      </c>
      <c r="Q116" s="422"/>
      <c r="R116" s="430"/>
      <c r="S116" s="441" t="str">
        <f>IF(S115="","",VLOOKUP(S115,'シフト記号表（勤務時間帯）'!$C$6:$K$35,9,FALSE))</f>
        <v/>
      </c>
      <c r="T116" s="447" t="str">
        <f>IF(T115="","",VLOOKUP(T115,'シフト記号表（勤務時間帯）'!$C$6:$K$35,9,FALSE))</f>
        <v/>
      </c>
      <c r="U116" s="447" t="str">
        <f>IF(U115="","",VLOOKUP(U115,'シフト記号表（勤務時間帯）'!$C$6:$K$35,9,FALSE))</f>
        <v/>
      </c>
      <c r="V116" s="447" t="str">
        <f>IF(V115="","",VLOOKUP(V115,'シフト記号表（勤務時間帯）'!$C$6:$K$35,9,FALSE))</f>
        <v/>
      </c>
      <c r="W116" s="447" t="str">
        <f>IF(W115="","",VLOOKUP(W115,'シフト記号表（勤務時間帯）'!$C$6:$K$35,9,FALSE))</f>
        <v/>
      </c>
      <c r="X116" s="447" t="str">
        <f>IF(X115="","",VLOOKUP(X115,'シフト記号表（勤務時間帯）'!$C$6:$K$35,9,FALSE))</f>
        <v/>
      </c>
      <c r="Y116" s="454" t="str">
        <f>IF(Y115="","",VLOOKUP(Y115,'シフト記号表（勤務時間帯）'!$C$6:$K$35,9,FALSE))</f>
        <v/>
      </c>
      <c r="Z116" s="441" t="str">
        <f>IF(Z115="","",VLOOKUP(Z115,'シフト記号表（勤務時間帯）'!$C$6:$K$35,9,FALSE))</f>
        <v/>
      </c>
      <c r="AA116" s="447" t="str">
        <f>IF(AA115="","",VLOOKUP(AA115,'シフト記号表（勤務時間帯）'!$C$6:$K$35,9,FALSE))</f>
        <v/>
      </c>
      <c r="AB116" s="447" t="str">
        <f>IF(AB115="","",VLOOKUP(AB115,'シフト記号表（勤務時間帯）'!$C$6:$K$35,9,FALSE))</f>
        <v/>
      </c>
      <c r="AC116" s="447" t="str">
        <f>IF(AC115="","",VLOOKUP(AC115,'シフト記号表（勤務時間帯）'!$C$6:$K$35,9,FALSE))</f>
        <v/>
      </c>
      <c r="AD116" s="447" t="str">
        <f>IF(AD115="","",VLOOKUP(AD115,'シフト記号表（勤務時間帯）'!$C$6:$K$35,9,FALSE))</f>
        <v/>
      </c>
      <c r="AE116" s="447" t="str">
        <f>IF(AE115="","",VLOOKUP(AE115,'シフト記号表（勤務時間帯）'!$C$6:$K$35,9,FALSE))</f>
        <v/>
      </c>
      <c r="AF116" s="454" t="str">
        <f>IF(AF115="","",VLOOKUP(AF115,'シフト記号表（勤務時間帯）'!$C$6:$K$35,9,FALSE))</f>
        <v/>
      </c>
      <c r="AG116" s="441" t="str">
        <f>IF(AG115="","",VLOOKUP(AG115,'シフト記号表（勤務時間帯）'!$C$6:$K$35,9,FALSE))</f>
        <v/>
      </c>
      <c r="AH116" s="447" t="str">
        <f>IF(AH115="","",VLOOKUP(AH115,'シフト記号表（勤務時間帯）'!$C$6:$K$35,9,FALSE))</f>
        <v/>
      </c>
      <c r="AI116" s="447" t="str">
        <f>IF(AI115="","",VLOOKUP(AI115,'シフト記号表（勤務時間帯）'!$C$6:$K$35,9,FALSE))</f>
        <v/>
      </c>
      <c r="AJ116" s="447" t="str">
        <f>IF(AJ115="","",VLOOKUP(AJ115,'シフト記号表（勤務時間帯）'!$C$6:$K$35,9,FALSE))</f>
        <v/>
      </c>
      <c r="AK116" s="447" t="str">
        <f>IF(AK115="","",VLOOKUP(AK115,'シフト記号表（勤務時間帯）'!$C$6:$K$35,9,FALSE))</f>
        <v/>
      </c>
      <c r="AL116" s="447" t="str">
        <f>IF(AL115="","",VLOOKUP(AL115,'シフト記号表（勤務時間帯）'!$C$6:$K$35,9,FALSE))</f>
        <v/>
      </c>
      <c r="AM116" s="454" t="str">
        <f>IF(AM115="","",VLOOKUP(AM115,'シフト記号表（勤務時間帯）'!$C$6:$K$35,9,FALSE))</f>
        <v/>
      </c>
      <c r="AN116" s="441" t="str">
        <f>IF(AN115="","",VLOOKUP(AN115,'シフト記号表（勤務時間帯）'!$C$6:$K$35,9,FALSE))</f>
        <v/>
      </c>
      <c r="AO116" s="447" t="str">
        <f>IF(AO115="","",VLOOKUP(AO115,'シフト記号表（勤務時間帯）'!$C$6:$K$35,9,FALSE))</f>
        <v/>
      </c>
      <c r="AP116" s="447" t="str">
        <f>IF(AP115="","",VLOOKUP(AP115,'シフト記号表（勤務時間帯）'!$C$6:$K$35,9,FALSE))</f>
        <v/>
      </c>
      <c r="AQ116" s="447" t="str">
        <f>IF(AQ115="","",VLOOKUP(AQ115,'シフト記号表（勤務時間帯）'!$C$6:$K$35,9,FALSE))</f>
        <v/>
      </c>
      <c r="AR116" s="447" t="str">
        <f>IF(AR115="","",VLOOKUP(AR115,'シフト記号表（勤務時間帯）'!$C$6:$K$35,9,FALSE))</f>
        <v/>
      </c>
      <c r="AS116" s="447" t="str">
        <f>IF(AS115="","",VLOOKUP(AS115,'シフト記号表（勤務時間帯）'!$C$6:$K$35,9,FALSE))</f>
        <v/>
      </c>
      <c r="AT116" s="454" t="str">
        <f>IF(AT115="","",VLOOKUP(AT115,'シフト記号表（勤務時間帯）'!$C$6:$K$35,9,FALSE))</f>
        <v/>
      </c>
      <c r="AU116" s="441" t="str">
        <f>IF(AU115="","",VLOOKUP(AU115,'シフト記号表（勤務時間帯）'!$C$6:$K$35,9,FALSE))</f>
        <v/>
      </c>
      <c r="AV116" s="447" t="str">
        <f>IF(AV115="","",VLOOKUP(AV115,'シフト記号表（勤務時間帯）'!$C$6:$K$35,9,FALSE))</f>
        <v/>
      </c>
      <c r="AW116" s="447" t="str">
        <f>IF(AW115="","",VLOOKUP(AW115,'シフト記号表（勤務時間帯）'!$C$6:$K$35,9,FALSE))</f>
        <v/>
      </c>
      <c r="AX116" s="479">
        <f>IF($BB$3="４週",SUM(S116:AT116),IF($BB$3="暦月",SUM(S116:AW116),""))</f>
        <v>0</v>
      </c>
      <c r="AY116" s="490"/>
      <c r="AZ116" s="501">
        <f>IF($BB$3="４週",AX116/4,IF($BB$3="暦月",'地密通所（100名）'!AX116/('地密通所（100名）'!$BB$8/7),""))</f>
        <v>0</v>
      </c>
      <c r="BA116" s="509"/>
      <c r="BB116" s="305"/>
      <c r="BC116" s="128"/>
      <c r="BD116" s="128"/>
      <c r="BE116" s="128"/>
      <c r="BF116" s="140"/>
    </row>
    <row r="117" spans="2:58" ht="20.25" customHeight="1">
      <c r="B117" s="362"/>
      <c r="C117" s="36"/>
      <c r="D117" s="56"/>
      <c r="E117" s="66"/>
      <c r="F117" s="543">
        <f>C115</f>
        <v>0</v>
      </c>
      <c r="G117" s="83"/>
      <c r="H117" s="94"/>
      <c r="I117" s="103"/>
      <c r="J117" s="103"/>
      <c r="K117" s="108"/>
      <c r="L117" s="120"/>
      <c r="M117" s="130"/>
      <c r="N117" s="130"/>
      <c r="O117" s="142"/>
      <c r="P117" s="414" t="s">
        <v>73</v>
      </c>
      <c r="Q117" s="423"/>
      <c r="R117" s="431"/>
      <c r="S117" s="442" t="str">
        <f>IF(S115="","",VLOOKUP(S115,'シフト記号表（勤務時間帯）'!$C$6:$U$35,19,FALSE))</f>
        <v/>
      </c>
      <c r="T117" s="448" t="str">
        <f>IF(T115="","",VLOOKUP(T115,'シフト記号表（勤務時間帯）'!$C$6:$U$35,19,FALSE))</f>
        <v/>
      </c>
      <c r="U117" s="448" t="str">
        <f>IF(U115="","",VLOOKUP(U115,'シフト記号表（勤務時間帯）'!$C$6:$U$35,19,FALSE))</f>
        <v/>
      </c>
      <c r="V117" s="448" t="str">
        <f>IF(V115="","",VLOOKUP(V115,'シフト記号表（勤務時間帯）'!$C$6:$U$35,19,FALSE))</f>
        <v/>
      </c>
      <c r="W117" s="448" t="str">
        <f>IF(W115="","",VLOOKUP(W115,'シフト記号表（勤務時間帯）'!$C$6:$U$35,19,FALSE))</f>
        <v/>
      </c>
      <c r="X117" s="448" t="str">
        <f>IF(X115="","",VLOOKUP(X115,'シフト記号表（勤務時間帯）'!$C$6:$U$35,19,FALSE))</f>
        <v/>
      </c>
      <c r="Y117" s="455" t="str">
        <f>IF(Y115="","",VLOOKUP(Y115,'シフト記号表（勤務時間帯）'!$C$6:$U$35,19,FALSE))</f>
        <v/>
      </c>
      <c r="Z117" s="442" t="str">
        <f>IF(Z115="","",VLOOKUP(Z115,'シフト記号表（勤務時間帯）'!$C$6:$U$35,19,FALSE))</f>
        <v/>
      </c>
      <c r="AA117" s="448" t="str">
        <f>IF(AA115="","",VLOOKUP(AA115,'シフト記号表（勤務時間帯）'!$C$6:$U$35,19,FALSE))</f>
        <v/>
      </c>
      <c r="AB117" s="448" t="str">
        <f>IF(AB115="","",VLOOKUP(AB115,'シフト記号表（勤務時間帯）'!$C$6:$U$35,19,FALSE))</f>
        <v/>
      </c>
      <c r="AC117" s="448" t="str">
        <f>IF(AC115="","",VLOOKUP(AC115,'シフト記号表（勤務時間帯）'!$C$6:$U$35,19,FALSE))</f>
        <v/>
      </c>
      <c r="AD117" s="448" t="str">
        <f>IF(AD115="","",VLOOKUP(AD115,'シフト記号表（勤務時間帯）'!$C$6:$U$35,19,FALSE))</f>
        <v/>
      </c>
      <c r="AE117" s="448" t="str">
        <f>IF(AE115="","",VLOOKUP(AE115,'シフト記号表（勤務時間帯）'!$C$6:$U$35,19,FALSE))</f>
        <v/>
      </c>
      <c r="AF117" s="455" t="str">
        <f>IF(AF115="","",VLOOKUP(AF115,'シフト記号表（勤務時間帯）'!$C$6:$U$35,19,FALSE))</f>
        <v/>
      </c>
      <c r="AG117" s="442" t="str">
        <f>IF(AG115="","",VLOOKUP(AG115,'シフト記号表（勤務時間帯）'!$C$6:$U$35,19,FALSE))</f>
        <v/>
      </c>
      <c r="AH117" s="448" t="str">
        <f>IF(AH115="","",VLOOKUP(AH115,'シフト記号表（勤務時間帯）'!$C$6:$U$35,19,FALSE))</f>
        <v/>
      </c>
      <c r="AI117" s="448" t="str">
        <f>IF(AI115="","",VLOOKUP(AI115,'シフト記号表（勤務時間帯）'!$C$6:$U$35,19,FALSE))</f>
        <v/>
      </c>
      <c r="AJ117" s="448" t="str">
        <f>IF(AJ115="","",VLOOKUP(AJ115,'シフト記号表（勤務時間帯）'!$C$6:$U$35,19,FALSE))</f>
        <v/>
      </c>
      <c r="AK117" s="448" t="str">
        <f>IF(AK115="","",VLOOKUP(AK115,'シフト記号表（勤務時間帯）'!$C$6:$U$35,19,FALSE))</f>
        <v/>
      </c>
      <c r="AL117" s="448" t="str">
        <f>IF(AL115="","",VLOOKUP(AL115,'シフト記号表（勤務時間帯）'!$C$6:$U$35,19,FALSE))</f>
        <v/>
      </c>
      <c r="AM117" s="455" t="str">
        <f>IF(AM115="","",VLOOKUP(AM115,'シフト記号表（勤務時間帯）'!$C$6:$U$35,19,FALSE))</f>
        <v/>
      </c>
      <c r="AN117" s="442" t="str">
        <f>IF(AN115="","",VLOOKUP(AN115,'シフト記号表（勤務時間帯）'!$C$6:$U$35,19,FALSE))</f>
        <v/>
      </c>
      <c r="AO117" s="448" t="str">
        <f>IF(AO115="","",VLOOKUP(AO115,'シフト記号表（勤務時間帯）'!$C$6:$U$35,19,FALSE))</f>
        <v/>
      </c>
      <c r="AP117" s="448" t="str">
        <f>IF(AP115="","",VLOOKUP(AP115,'シフト記号表（勤務時間帯）'!$C$6:$U$35,19,FALSE))</f>
        <v/>
      </c>
      <c r="AQ117" s="448" t="str">
        <f>IF(AQ115="","",VLOOKUP(AQ115,'シフト記号表（勤務時間帯）'!$C$6:$U$35,19,FALSE))</f>
        <v/>
      </c>
      <c r="AR117" s="448" t="str">
        <f>IF(AR115="","",VLOOKUP(AR115,'シフト記号表（勤務時間帯）'!$C$6:$U$35,19,FALSE))</f>
        <v/>
      </c>
      <c r="AS117" s="448" t="str">
        <f>IF(AS115="","",VLOOKUP(AS115,'シフト記号表（勤務時間帯）'!$C$6:$U$35,19,FALSE))</f>
        <v/>
      </c>
      <c r="AT117" s="455" t="str">
        <f>IF(AT115="","",VLOOKUP(AT115,'シフト記号表（勤務時間帯）'!$C$6:$U$35,19,FALSE))</f>
        <v/>
      </c>
      <c r="AU117" s="442" t="str">
        <f>IF(AU115="","",VLOOKUP(AU115,'シフト記号表（勤務時間帯）'!$C$6:$U$35,19,FALSE))</f>
        <v/>
      </c>
      <c r="AV117" s="448" t="str">
        <f>IF(AV115="","",VLOOKUP(AV115,'シフト記号表（勤務時間帯）'!$C$6:$U$35,19,FALSE))</f>
        <v/>
      </c>
      <c r="AW117" s="448" t="str">
        <f>IF(AW115="","",VLOOKUP(AW115,'シフト記号表（勤務時間帯）'!$C$6:$U$35,19,FALSE))</f>
        <v/>
      </c>
      <c r="AX117" s="480">
        <f>IF($BB$3="４週",SUM(S117:AT117),IF($BB$3="暦月",SUM(S117:AW117),""))</f>
        <v>0</v>
      </c>
      <c r="AY117" s="491"/>
      <c r="AZ117" s="502">
        <f>IF($BB$3="４週",AX117/4,IF($BB$3="暦月",'地密通所（100名）'!AX117/('地密通所（100名）'!$BB$8/7),""))</f>
        <v>0</v>
      </c>
      <c r="BA117" s="510"/>
      <c r="BB117" s="306"/>
      <c r="BC117" s="130"/>
      <c r="BD117" s="130"/>
      <c r="BE117" s="130"/>
      <c r="BF117" s="142"/>
    </row>
    <row r="118" spans="2:58" ht="20.25" customHeight="1">
      <c r="B118" s="362">
        <f>B115+1</f>
        <v>33</v>
      </c>
      <c r="C118" s="34"/>
      <c r="D118" s="54"/>
      <c r="E118" s="64"/>
      <c r="F118" s="71"/>
      <c r="G118" s="71"/>
      <c r="H118" s="95"/>
      <c r="I118" s="103"/>
      <c r="J118" s="103"/>
      <c r="K118" s="108"/>
      <c r="L118" s="119"/>
      <c r="M118" s="129"/>
      <c r="N118" s="129"/>
      <c r="O118" s="141"/>
      <c r="P118" s="415" t="s">
        <v>70</v>
      </c>
      <c r="Q118" s="424"/>
      <c r="R118" s="432"/>
      <c r="S118" s="551"/>
      <c r="T118" s="553"/>
      <c r="U118" s="553"/>
      <c r="V118" s="553"/>
      <c r="W118" s="553"/>
      <c r="X118" s="553"/>
      <c r="Y118" s="554"/>
      <c r="Z118" s="551"/>
      <c r="AA118" s="553"/>
      <c r="AB118" s="553"/>
      <c r="AC118" s="553"/>
      <c r="AD118" s="553"/>
      <c r="AE118" s="553"/>
      <c r="AF118" s="554"/>
      <c r="AG118" s="551"/>
      <c r="AH118" s="553"/>
      <c r="AI118" s="553"/>
      <c r="AJ118" s="553"/>
      <c r="AK118" s="553"/>
      <c r="AL118" s="553"/>
      <c r="AM118" s="554"/>
      <c r="AN118" s="551"/>
      <c r="AO118" s="553"/>
      <c r="AP118" s="553"/>
      <c r="AQ118" s="553"/>
      <c r="AR118" s="553"/>
      <c r="AS118" s="553"/>
      <c r="AT118" s="554"/>
      <c r="AU118" s="551"/>
      <c r="AV118" s="553"/>
      <c r="AW118" s="553"/>
      <c r="AX118" s="556"/>
      <c r="AY118" s="560"/>
      <c r="AZ118" s="563"/>
      <c r="BA118" s="566"/>
      <c r="BB118" s="304"/>
      <c r="BC118" s="129"/>
      <c r="BD118" s="129"/>
      <c r="BE118" s="129"/>
      <c r="BF118" s="141"/>
    </row>
    <row r="119" spans="2:58" ht="20.25" customHeight="1">
      <c r="B119" s="362"/>
      <c r="C119" s="35"/>
      <c r="D119" s="55"/>
      <c r="E119" s="65"/>
      <c r="F119" s="69"/>
      <c r="G119" s="82"/>
      <c r="H119" s="94"/>
      <c r="I119" s="103"/>
      <c r="J119" s="103"/>
      <c r="K119" s="108"/>
      <c r="L119" s="118"/>
      <c r="M119" s="128"/>
      <c r="N119" s="128"/>
      <c r="O119" s="140"/>
      <c r="P119" s="413" t="s">
        <v>27</v>
      </c>
      <c r="Q119" s="422"/>
      <c r="R119" s="430"/>
      <c r="S119" s="441" t="str">
        <f>IF(S118="","",VLOOKUP(S118,'シフト記号表（勤務時間帯）'!$C$6:$K$35,9,FALSE))</f>
        <v/>
      </c>
      <c r="T119" s="447" t="str">
        <f>IF(T118="","",VLOOKUP(T118,'シフト記号表（勤務時間帯）'!$C$6:$K$35,9,FALSE))</f>
        <v/>
      </c>
      <c r="U119" s="447" t="str">
        <f>IF(U118="","",VLOOKUP(U118,'シフト記号表（勤務時間帯）'!$C$6:$K$35,9,FALSE))</f>
        <v/>
      </c>
      <c r="V119" s="447" t="str">
        <f>IF(V118="","",VLOOKUP(V118,'シフト記号表（勤務時間帯）'!$C$6:$K$35,9,FALSE))</f>
        <v/>
      </c>
      <c r="W119" s="447" t="str">
        <f>IF(W118="","",VLOOKUP(W118,'シフト記号表（勤務時間帯）'!$C$6:$K$35,9,FALSE))</f>
        <v/>
      </c>
      <c r="X119" s="447" t="str">
        <f>IF(X118="","",VLOOKUP(X118,'シフト記号表（勤務時間帯）'!$C$6:$K$35,9,FALSE))</f>
        <v/>
      </c>
      <c r="Y119" s="454" t="str">
        <f>IF(Y118="","",VLOOKUP(Y118,'シフト記号表（勤務時間帯）'!$C$6:$K$35,9,FALSE))</f>
        <v/>
      </c>
      <c r="Z119" s="441" t="str">
        <f>IF(Z118="","",VLOOKUP(Z118,'シフト記号表（勤務時間帯）'!$C$6:$K$35,9,FALSE))</f>
        <v/>
      </c>
      <c r="AA119" s="447" t="str">
        <f>IF(AA118="","",VLOOKUP(AA118,'シフト記号表（勤務時間帯）'!$C$6:$K$35,9,FALSE))</f>
        <v/>
      </c>
      <c r="AB119" s="447" t="str">
        <f>IF(AB118="","",VLOOKUP(AB118,'シフト記号表（勤務時間帯）'!$C$6:$K$35,9,FALSE))</f>
        <v/>
      </c>
      <c r="AC119" s="447" t="str">
        <f>IF(AC118="","",VLOOKUP(AC118,'シフト記号表（勤務時間帯）'!$C$6:$K$35,9,FALSE))</f>
        <v/>
      </c>
      <c r="AD119" s="447" t="str">
        <f>IF(AD118="","",VLOOKUP(AD118,'シフト記号表（勤務時間帯）'!$C$6:$K$35,9,FALSE))</f>
        <v/>
      </c>
      <c r="AE119" s="447" t="str">
        <f>IF(AE118="","",VLOOKUP(AE118,'シフト記号表（勤務時間帯）'!$C$6:$K$35,9,FALSE))</f>
        <v/>
      </c>
      <c r="AF119" s="454" t="str">
        <f>IF(AF118="","",VLOOKUP(AF118,'シフト記号表（勤務時間帯）'!$C$6:$K$35,9,FALSE))</f>
        <v/>
      </c>
      <c r="AG119" s="441" t="str">
        <f>IF(AG118="","",VLOOKUP(AG118,'シフト記号表（勤務時間帯）'!$C$6:$K$35,9,FALSE))</f>
        <v/>
      </c>
      <c r="AH119" s="447" t="str">
        <f>IF(AH118="","",VLOOKUP(AH118,'シフト記号表（勤務時間帯）'!$C$6:$K$35,9,FALSE))</f>
        <v/>
      </c>
      <c r="AI119" s="447" t="str">
        <f>IF(AI118="","",VLOOKUP(AI118,'シフト記号表（勤務時間帯）'!$C$6:$K$35,9,FALSE))</f>
        <v/>
      </c>
      <c r="AJ119" s="447" t="str">
        <f>IF(AJ118="","",VLOOKUP(AJ118,'シフト記号表（勤務時間帯）'!$C$6:$K$35,9,FALSE))</f>
        <v/>
      </c>
      <c r="AK119" s="447" t="str">
        <f>IF(AK118="","",VLOOKUP(AK118,'シフト記号表（勤務時間帯）'!$C$6:$K$35,9,FALSE))</f>
        <v/>
      </c>
      <c r="AL119" s="447" t="str">
        <f>IF(AL118="","",VLOOKUP(AL118,'シフト記号表（勤務時間帯）'!$C$6:$K$35,9,FALSE))</f>
        <v/>
      </c>
      <c r="AM119" s="454" t="str">
        <f>IF(AM118="","",VLOOKUP(AM118,'シフト記号表（勤務時間帯）'!$C$6:$K$35,9,FALSE))</f>
        <v/>
      </c>
      <c r="AN119" s="441" t="str">
        <f>IF(AN118="","",VLOOKUP(AN118,'シフト記号表（勤務時間帯）'!$C$6:$K$35,9,FALSE))</f>
        <v/>
      </c>
      <c r="AO119" s="447" t="str">
        <f>IF(AO118="","",VLOOKUP(AO118,'シフト記号表（勤務時間帯）'!$C$6:$K$35,9,FALSE))</f>
        <v/>
      </c>
      <c r="AP119" s="447" t="str">
        <f>IF(AP118="","",VLOOKUP(AP118,'シフト記号表（勤務時間帯）'!$C$6:$K$35,9,FALSE))</f>
        <v/>
      </c>
      <c r="AQ119" s="447" t="str">
        <f>IF(AQ118="","",VLOOKUP(AQ118,'シフト記号表（勤務時間帯）'!$C$6:$K$35,9,FALSE))</f>
        <v/>
      </c>
      <c r="AR119" s="447" t="str">
        <f>IF(AR118="","",VLOOKUP(AR118,'シフト記号表（勤務時間帯）'!$C$6:$K$35,9,FALSE))</f>
        <v/>
      </c>
      <c r="AS119" s="447" t="str">
        <f>IF(AS118="","",VLOOKUP(AS118,'シフト記号表（勤務時間帯）'!$C$6:$K$35,9,FALSE))</f>
        <v/>
      </c>
      <c r="AT119" s="454" t="str">
        <f>IF(AT118="","",VLOOKUP(AT118,'シフト記号表（勤務時間帯）'!$C$6:$K$35,9,FALSE))</f>
        <v/>
      </c>
      <c r="AU119" s="441" t="str">
        <f>IF(AU118="","",VLOOKUP(AU118,'シフト記号表（勤務時間帯）'!$C$6:$K$35,9,FALSE))</f>
        <v/>
      </c>
      <c r="AV119" s="447" t="str">
        <f>IF(AV118="","",VLOOKUP(AV118,'シフト記号表（勤務時間帯）'!$C$6:$K$35,9,FALSE))</f>
        <v/>
      </c>
      <c r="AW119" s="447" t="str">
        <f>IF(AW118="","",VLOOKUP(AW118,'シフト記号表（勤務時間帯）'!$C$6:$K$35,9,FALSE))</f>
        <v/>
      </c>
      <c r="AX119" s="479">
        <f>IF($BB$3="４週",SUM(S119:AT119),IF($BB$3="暦月",SUM(S119:AW119),""))</f>
        <v>0</v>
      </c>
      <c r="AY119" s="490"/>
      <c r="AZ119" s="501">
        <f>IF($BB$3="４週",AX119/4,IF($BB$3="暦月",'地密通所（100名）'!AX119/('地密通所（100名）'!$BB$8/7),""))</f>
        <v>0</v>
      </c>
      <c r="BA119" s="509"/>
      <c r="BB119" s="305"/>
      <c r="BC119" s="128"/>
      <c r="BD119" s="128"/>
      <c r="BE119" s="128"/>
      <c r="BF119" s="140"/>
    </row>
    <row r="120" spans="2:58" ht="20.25" customHeight="1">
      <c r="B120" s="362"/>
      <c r="C120" s="36"/>
      <c r="D120" s="56"/>
      <c r="E120" s="66"/>
      <c r="F120" s="543">
        <f>C118</f>
        <v>0</v>
      </c>
      <c r="G120" s="83"/>
      <c r="H120" s="94"/>
      <c r="I120" s="103"/>
      <c r="J120" s="103"/>
      <c r="K120" s="108"/>
      <c r="L120" s="120"/>
      <c r="M120" s="130"/>
      <c r="N120" s="130"/>
      <c r="O120" s="142"/>
      <c r="P120" s="414" t="s">
        <v>73</v>
      </c>
      <c r="Q120" s="423"/>
      <c r="R120" s="431"/>
      <c r="S120" s="442" t="str">
        <f>IF(S118="","",VLOOKUP(S118,'シフト記号表（勤務時間帯）'!$C$6:$U$35,19,FALSE))</f>
        <v/>
      </c>
      <c r="T120" s="448" t="str">
        <f>IF(T118="","",VLOOKUP(T118,'シフト記号表（勤務時間帯）'!$C$6:$U$35,19,FALSE))</f>
        <v/>
      </c>
      <c r="U120" s="448" t="str">
        <f>IF(U118="","",VLOOKUP(U118,'シフト記号表（勤務時間帯）'!$C$6:$U$35,19,FALSE))</f>
        <v/>
      </c>
      <c r="V120" s="448" t="str">
        <f>IF(V118="","",VLOOKUP(V118,'シフト記号表（勤務時間帯）'!$C$6:$U$35,19,FALSE))</f>
        <v/>
      </c>
      <c r="W120" s="448" t="str">
        <f>IF(W118="","",VLOOKUP(W118,'シフト記号表（勤務時間帯）'!$C$6:$U$35,19,FALSE))</f>
        <v/>
      </c>
      <c r="X120" s="448" t="str">
        <f>IF(X118="","",VLOOKUP(X118,'シフト記号表（勤務時間帯）'!$C$6:$U$35,19,FALSE))</f>
        <v/>
      </c>
      <c r="Y120" s="455" t="str">
        <f>IF(Y118="","",VLOOKUP(Y118,'シフト記号表（勤務時間帯）'!$C$6:$U$35,19,FALSE))</f>
        <v/>
      </c>
      <c r="Z120" s="442" t="str">
        <f>IF(Z118="","",VLOOKUP(Z118,'シフト記号表（勤務時間帯）'!$C$6:$U$35,19,FALSE))</f>
        <v/>
      </c>
      <c r="AA120" s="448" t="str">
        <f>IF(AA118="","",VLOOKUP(AA118,'シフト記号表（勤務時間帯）'!$C$6:$U$35,19,FALSE))</f>
        <v/>
      </c>
      <c r="AB120" s="448" t="str">
        <f>IF(AB118="","",VLOOKUP(AB118,'シフト記号表（勤務時間帯）'!$C$6:$U$35,19,FALSE))</f>
        <v/>
      </c>
      <c r="AC120" s="448" t="str">
        <f>IF(AC118="","",VLOOKUP(AC118,'シフト記号表（勤務時間帯）'!$C$6:$U$35,19,FALSE))</f>
        <v/>
      </c>
      <c r="AD120" s="448" t="str">
        <f>IF(AD118="","",VLOOKUP(AD118,'シフト記号表（勤務時間帯）'!$C$6:$U$35,19,FALSE))</f>
        <v/>
      </c>
      <c r="AE120" s="448" t="str">
        <f>IF(AE118="","",VLOOKUP(AE118,'シフト記号表（勤務時間帯）'!$C$6:$U$35,19,FALSE))</f>
        <v/>
      </c>
      <c r="AF120" s="455" t="str">
        <f>IF(AF118="","",VLOOKUP(AF118,'シフト記号表（勤務時間帯）'!$C$6:$U$35,19,FALSE))</f>
        <v/>
      </c>
      <c r="AG120" s="442" t="str">
        <f>IF(AG118="","",VLOOKUP(AG118,'シフト記号表（勤務時間帯）'!$C$6:$U$35,19,FALSE))</f>
        <v/>
      </c>
      <c r="AH120" s="448" t="str">
        <f>IF(AH118="","",VLOOKUP(AH118,'シフト記号表（勤務時間帯）'!$C$6:$U$35,19,FALSE))</f>
        <v/>
      </c>
      <c r="AI120" s="448" t="str">
        <f>IF(AI118="","",VLOOKUP(AI118,'シフト記号表（勤務時間帯）'!$C$6:$U$35,19,FALSE))</f>
        <v/>
      </c>
      <c r="AJ120" s="448" t="str">
        <f>IF(AJ118="","",VLOOKUP(AJ118,'シフト記号表（勤務時間帯）'!$C$6:$U$35,19,FALSE))</f>
        <v/>
      </c>
      <c r="AK120" s="448" t="str">
        <f>IF(AK118="","",VLOOKUP(AK118,'シフト記号表（勤務時間帯）'!$C$6:$U$35,19,FALSE))</f>
        <v/>
      </c>
      <c r="AL120" s="448" t="str">
        <f>IF(AL118="","",VLOOKUP(AL118,'シフト記号表（勤務時間帯）'!$C$6:$U$35,19,FALSE))</f>
        <v/>
      </c>
      <c r="AM120" s="455" t="str">
        <f>IF(AM118="","",VLOOKUP(AM118,'シフト記号表（勤務時間帯）'!$C$6:$U$35,19,FALSE))</f>
        <v/>
      </c>
      <c r="AN120" s="442" t="str">
        <f>IF(AN118="","",VLOOKUP(AN118,'シフト記号表（勤務時間帯）'!$C$6:$U$35,19,FALSE))</f>
        <v/>
      </c>
      <c r="AO120" s="448" t="str">
        <f>IF(AO118="","",VLOOKUP(AO118,'シフト記号表（勤務時間帯）'!$C$6:$U$35,19,FALSE))</f>
        <v/>
      </c>
      <c r="AP120" s="448" t="str">
        <f>IF(AP118="","",VLOOKUP(AP118,'シフト記号表（勤務時間帯）'!$C$6:$U$35,19,FALSE))</f>
        <v/>
      </c>
      <c r="AQ120" s="448" t="str">
        <f>IF(AQ118="","",VLOOKUP(AQ118,'シフト記号表（勤務時間帯）'!$C$6:$U$35,19,FALSE))</f>
        <v/>
      </c>
      <c r="AR120" s="448" t="str">
        <f>IF(AR118="","",VLOOKUP(AR118,'シフト記号表（勤務時間帯）'!$C$6:$U$35,19,FALSE))</f>
        <v/>
      </c>
      <c r="AS120" s="448" t="str">
        <f>IF(AS118="","",VLOOKUP(AS118,'シフト記号表（勤務時間帯）'!$C$6:$U$35,19,FALSE))</f>
        <v/>
      </c>
      <c r="AT120" s="455" t="str">
        <f>IF(AT118="","",VLOOKUP(AT118,'シフト記号表（勤務時間帯）'!$C$6:$U$35,19,FALSE))</f>
        <v/>
      </c>
      <c r="AU120" s="442" t="str">
        <f>IF(AU118="","",VLOOKUP(AU118,'シフト記号表（勤務時間帯）'!$C$6:$U$35,19,FALSE))</f>
        <v/>
      </c>
      <c r="AV120" s="448" t="str">
        <f>IF(AV118="","",VLOOKUP(AV118,'シフト記号表（勤務時間帯）'!$C$6:$U$35,19,FALSE))</f>
        <v/>
      </c>
      <c r="AW120" s="448" t="str">
        <f>IF(AW118="","",VLOOKUP(AW118,'シフト記号表（勤務時間帯）'!$C$6:$U$35,19,FALSE))</f>
        <v/>
      </c>
      <c r="AX120" s="480">
        <f>IF($BB$3="４週",SUM(S120:AT120),IF($BB$3="暦月",SUM(S120:AW120),""))</f>
        <v>0</v>
      </c>
      <c r="AY120" s="491"/>
      <c r="AZ120" s="502">
        <f>IF($BB$3="４週",AX120/4,IF($BB$3="暦月",'地密通所（100名）'!AX120/('地密通所（100名）'!$BB$8/7),""))</f>
        <v>0</v>
      </c>
      <c r="BA120" s="510"/>
      <c r="BB120" s="306"/>
      <c r="BC120" s="130"/>
      <c r="BD120" s="130"/>
      <c r="BE120" s="130"/>
      <c r="BF120" s="142"/>
    </row>
    <row r="121" spans="2:58" ht="20.25" customHeight="1">
      <c r="B121" s="362">
        <f>B118+1</f>
        <v>34</v>
      </c>
      <c r="C121" s="34"/>
      <c r="D121" s="54"/>
      <c r="E121" s="64"/>
      <c r="F121" s="71"/>
      <c r="G121" s="71"/>
      <c r="H121" s="95"/>
      <c r="I121" s="103"/>
      <c r="J121" s="103"/>
      <c r="K121" s="108"/>
      <c r="L121" s="119"/>
      <c r="M121" s="129"/>
      <c r="N121" s="129"/>
      <c r="O121" s="141"/>
      <c r="P121" s="415" t="s">
        <v>70</v>
      </c>
      <c r="Q121" s="424"/>
      <c r="R121" s="432"/>
      <c r="S121" s="551"/>
      <c r="T121" s="553"/>
      <c r="U121" s="553"/>
      <c r="V121" s="553"/>
      <c r="W121" s="553"/>
      <c r="X121" s="553"/>
      <c r="Y121" s="554"/>
      <c r="Z121" s="551"/>
      <c r="AA121" s="553"/>
      <c r="AB121" s="553"/>
      <c r="AC121" s="553"/>
      <c r="AD121" s="553"/>
      <c r="AE121" s="553"/>
      <c r="AF121" s="554"/>
      <c r="AG121" s="551"/>
      <c r="AH121" s="553"/>
      <c r="AI121" s="553"/>
      <c r="AJ121" s="553"/>
      <c r="AK121" s="553"/>
      <c r="AL121" s="553"/>
      <c r="AM121" s="554"/>
      <c r="AN121" s="551"/>
      <c r="AO121" s="553"/>
      <c r="AP121" s="553"/>
      <c r="AQ121" s="553"/>
      <c r="AR121" s="553"/>
      <c r="AS121" s="553"/>
      <c r="AT121" s="554"/>
      <c r="AU121" s="551"/>
      <c r="AV121" s="553"/>
      <c r="AW121" s="553"/>
      <c r="AX121" s="556"/>
      <c r="AY121" s="560"/>
      <c r="AZ121" s="563"/>
      <c r="BA121" s="566"/>
      <c r="BB121" s="304"/>
      <c r="BC121" s="129"/>
      <c r="BD121" s="129"/>
      <c r="BE121" s="129"/>
      <c r="BF121" s="141"/>
    </row>
    <row r="122" spans="2:58" ht="20.25" customHeight="1">
      <c r="B122" s="362"/>
      <c r="C122" s="35"/>
      <c r="D122" s="55"/>
      <c r="E122" s="65"/>
      <c r="F122" s="69"/>
      <c r="G122" s="82"/>
      <c r="H122" s="94"/>
      <c r="I122" s="103"/>
      <c r="J122" s="103"/>
      <c r="K122" s="108"/>
      <c r="L122" s="118"/>
      <c r="M122" s="128"/>
      <c r="N122" s="128"/>
      <c r="O122" s="140"/>
      <c r="P122" s="413" t="s">
        <v>27</v>
      </c>
      <c r="Q122" s="422"/>
      <c r="R122" s="430"/>
      <c r="S122" s="441" t="str">
        <f>IF(S121="","",VLOOKUP(S121,'シフト記号表（勤務時間帯）'!$C$6:$K$35,9,FALSE))</f>
        <v/>
      </c>
      <c r="T122" s="447" t="str">
        <f>IF(T121="","",VLOOKUP(T121,'シフト記号表（勤務時間帯）'!$C$6:$K$35,9,FALSE))</f>
        <v/>
      </c>
      <c r="U122" s="447" t="str">
        <f>IF(U121="","",VLOOKUP(U121,'シフト記号表（勤務時間帯）'!$C$6:$K$35,9,FALSE))</f>
        <v/>
      </c>
      <c r="V122" s="447" t="str">
        <f>IF(V121="","",VLOOKUP(V121,'シフト記号表（勤務時間帯）'!$C$6:$K$35,9,FALSE))</f>
        <v/>
      </c>
      <c r="W122" s="447" t="str">
        <f>IF(W121="","",VLOOKUP(W121,'シフト記号表（勤務時間帯）'!$C$6:$K$35,9,FALSE))</f>
        <v/>
      </c>
      <c r="X122" s="447" t="str">
        <f>IF(X121="","",VLOOKUP(X121,'シフト記号表（勤務時間帯）'!$C$6:$K$35,9,FALSE))</f>
        <v/>
      </c>
      <c r="Y122" s="454" t="str">
        <f>IF(Y121="","",VLOOKUP(Y121,'シフト記号表（勤務時間帯）'!$C$6:$K$35,9,FALSE))</f>
        <v/>
      </c>
      <c r="Z122" s="441" t="str">
        <f>IF(Z121="","",VLOOKUP(Z121,'シフト記号表（勤務時間帯）'!$C$6:$K$35,9,FALSE))</f>
        <v/>
      </c>
      <c r="AA122" s="447" t="str">
        <f>IF(AA121="","",VLOOKUP(AA121,'シフト記号表（勤務時間帯）'!$C$6:$K$35,9,FALSE))</f>
        <v/>
      </c>
      <c r="AB122" s="447" t="str">
        <f>IF(AB121="","",VLOOKUP(AB121,'シフト記号表（勤務時間帯）'!$C$6:$K$35,9,FALSE))</f>
        <v/>
      </c>
      <c r="AC122" s="447" t="str">
        <f>IF(AC121="","",VLOOKUP(AC121,'シフト記号表（勤務時間帯）'!$C$6:$K$35,9,FALSE))</f>
        <v/>
      </c>
      <c r="AD122" s="447" t="str">
        <f>IF(AD121="","",VLOOKUP(AD121,'シフト記号表（勤務時間帯）'!$C$6:$K$35,9,FALSE))</f>
        <v/>
      </c>
      <c r="AE122" s="447" t="str">
        <f>IF(AE121="","",VLOOKUP(AE121,'シフト記号表（勤務時間帯）'!$C$6:$K$35,9,FALSE))</f>
        <v/>
      </c>
      <c r="AF122" s="454" t="str">
        <f>IF(AF121="","",VLOOKUP(AF121,'シフト記号表（勤務時間帯）'!$C$6:$K$35,9,FALSE))</f>
        <v/>
      </c>
      <c r="AG122" s="441" t="str">
        <f>IF(AG121="","",VLOOKUP(AG121,'シフト記号表（勤務時間帯）'!$C$6:$K$35,9,FALSE))</f>
        <v/>
      </c>
      <c r="AH122" s="447" t="str">
        <f>IF(AH121="","",VLOOKUP(AH121,'シフト記号表（勤務時間帯）'!$C$6:$K$35,9,FALSE))</f>
        <v/>
      </c>
      <c r="AI122" s="447" t="str">
        <f>IF(AI121="","",VLOOKUP(AI121,'シフト記号表（勤務時間帯）'!$C$6:$K$35,9,FALSE))</f>
        <v/>
      </c>
      <c r="AJ122" s="447" t="str">
        <f>IF(AJ121="","",VLOOKUP(AJ121,'シフト記号表（勤務時間帯）'!$C$6:$K$35,9,FALSE))</f>
        <v/>
      </c>
      <c r="AK122" s="447" t="str">
        <f>IF(AK121="","",VLOOKUP(AK121,'シフト記号表（勤務時間帯）'!$C$6:$K$35,9,FALSE))</f>
        <v/>
      </c>
      <c r="AL122" s="447" t="str">
        <f>IF(AL121="","",VLOOKUP(AL121,'シフト記号表（勤務時間帯）'!$C$6:$K$35,9,FALSE))</f>
        <v/>
      </c>
      <c r="AM122" s="454" t="str">
        <f>IF(AM121="","",VLOOKUP(AM121,'シフト記号表（勤務時間帯）'!$C$6:$K$35,9,FALSE))</f>
        <v/>
      </c>
      <c r="AN122" s="441" t="str">
        <f>IF(AN121="","",VLOOKUP(AN121,'シフト記号表（勤務時間帯）'!$C$6:$K$35,9,FALSE))</f>
        <v/>
      </c>
      <c r="AO122" s="447" t="str">
        <f>IF(AO121="","",VLOOKUP(AO121,'シフト記号表（勤務時間帯）'!$C$6:$K$35,9,FALSE))</f>
        <v/>
      </c>
      <c r="AP122" s="447" t="str">
        <f>IF(AP121="","",VLOOKUP(AP121,'シフト記号表（勤務時間帯）'!$C$6:$K$35,9,FALSE))</f>
        <v/>
      </c>
      <c r="AQ122" s="447" t="str">
        <f>IF(AQ121="","",VLOOKUP(AQ121,'シフト記号表（勤務時間帯）'!$C$6:$K$35,9,FALSE))</f>
        <v/>
      </c>
      <c r="AR122" s="447" t="str">
        <f>IF(AR121="","",VLOOKUP(AR121,'シフト記号表（勤務時間帯）'!$C$6:$K$35,9,FALSE))</f>
        <v/>
      </c>
      <c r="AS122" s="447" t="str">
        <f>IF(AS121="","",VLOOKUP(AS121,'シフト記号表（勤務時間帯）'!$C$6:$K$35,9,FALSE))</f>
        <v/>
      </c>
      <c r="AT122" s="454" t="str">
        <f>IF(AT121="","",VLOOKUP(AT121,'シフト記号表（勤務時間帯）'!$C$6:$K$35,9,FALSE))</f>
        <v/>
      </c>
      <c r="AU122" s="441" t="str">
        <f>IF(AU121="","",VLOOKUP(AU121,'シフト記号表（勤務時間帯）'!$C$6:$K$35,9,FALSE))</f>
        <v/>
      </c>
      <c r="AV122" s="447" t="str">
        <f>IF(AV121="","",VLOOKUP(AV121,'シフト記号表（勤務時間帯）'!$C$6:$K$35,9,FALSE))</f>
        <v/>
      </c>
      <c r="AW122" s="447" t="str">
        <f>IF(AW121="","",VLOOKUP(AW121,'シフト記号表（勤務時間帯）'!$C$6:$K$35,9,FALSE))</f>
        <v/>
      </c>
      <c r="AX122" s="479">
        <f>IF($BB$3="４週",SUM(S122:AT122),IF($BB$3="暦月",SUM(S122:AW122),""))</f>
        <v>0</v>
      </c>
      <c r="AY122" s="490"/>
      <c r="AZ122" s="501">
        <f>IF($BB$3="４週",AX122/4,IF($BB$3="暦月",'地密通所（100名）'!AX122/('地密通所（100名）'!$BB$8/7),""))</f>
        <v>0</v>
      </c>
      <c r="BA122" s="509"/>
      <c r="BB122" s="305"/>
      <c r="BC122" s="128"/>
      <c r="BD122" s="128"/>
      <c r="BE122" s="128"/>
      <c r="BF122" s="140"/>
    </row>
    <row r="123" spans="2:58" ht="20.25" customHeight="1">
      <c r="B123" s="362"/>
      <c r="C123" s="36"/>
      <c r="D123" s="56"/>
      <c r="E123" s="66"/>
      <c r="F123" s="543">
        <f>C121</f>
        <v>0</v>
      </c>
      <c r="G123" s="83"/>
      <c r="H123" s="94"/>
      <c r="I123" s="103"/>
      <c r="J123" s="103"/>
      <c r="K123" s="108"/>
      <c r="L123" s="120"/>
      <c r="M123" s="130"/>
      <c r="N123" s="130"/>
      <c r="O123" s="142"/>
      <c r="P123" s="414" t="s">
        <v>73</v>
      </c>
      <c r="Q123" s="423"/>
      <c r="R123" s="431"/>
      <c r="S123" s="442" t="str">
        <f>IF(S121="","",VLOOKUP(S121,'シフト記号表（勤務時間帯）'!$C$6:$U$35,19,FALSE))</f>
        <v/>
      </c>
      <c r="T123" s="448" t="str">
        <f>IF(T121="","",VLOOKUP(T121,'シフト記号表（勤務時間帯）'!$C$6:$U$35,19,FALSE))</f>
        <v/>
      </c>
      <c r="U123" s="448" t="str">
        <f>IF(U121="","",VLOOKUP(U121,'シフト記号表（勤務時間帯）'!$C$6:$U$35,19,FALSE))</f>
        <v/>
      </c>
      <c r="V123" s="448" t="str">
        <f>IF(V121="","",VLOOKUP(V121,'シフト記号表（勤務時間帯）'!$C$6:$U$35,19,FALSE))</f>
        <v/>
      </c>
      <c r="W123" s="448" t="str">
        <f>IF(W121="","",VLOOKUP(W121,'シフト記号表（勤務時間帯）'!$C$6:$U$35,19,FALSE))</f>
        <v/>
      </c>
      <c r="X123" s="448" t="str">
        <f>IF(X121="","",VLOOKUP(X121,'シフト記号表（勤務時間帯）'!$C$6:$U$35,19,FALSE))</f>
        <v/>
      </c>
      <c r="Y123" s="455" t="str">
        <f>IF(Y121="","",VLOOKUP(Y121,'シフト記号表（勤務時間帯）'!$C$6:$U$35,19,FALSE))</f>
        <v/>
      </c>
      <c r="Z123" s="442" t="str">
        <f>IF(Z121="","",VLOOKUP(Z121,'シフト記号表（勤務時間帯）'!$C$6:$U$35,19,FALSE))</f>
        <v/>
      </c>
      <c r="AA123" s="448" t="str">
        <f>IF(AA121="","",VLOOKUP(AA121,'シフト記号表（勤務時間帯）'!$C$6:$U$35,19,FALSE))</f>
        <v/>
      </c>
      <c r="AB123" s="448" t="str">
        <f>IF(AB121="","",VLOOKUP(AB121,'シフト記号表（勤務時間帯）'!$C$6:$U$35,19,FALSE))</f>
        <v/>
      </c>
      <c r="AC123" s="448" t="str">
        <f>IF(AC121="","",VLOOKUP(AC121,'シフト記号表（勤務時間帯）'!$C$6:$U$35,19,FALSE))</f>
        <v/>
      </c>
      <c r="AD123" s="448" t="str">
        <f>IF(AD121="","",VLOOKUP(AD121,'シフト記号表（勤務時間帯）'!$C$6:$U$35,19,FALSE))</f>
        <v/>
      </c>
      <c r="AE123" s="448" t="str">
        <f>IF(AE121="","",VLOOKUP(AE121,'シフト記号表（勤務時間帯）'!$C$6:$U$35,19,FALSE))</f>
        <v/>
      </c>
      <c r="AF123" s="455" t="str">
        <f>IF(AF121="","",VLOOKUP(AF121,'シフト記号表（勤務時間帯）'!$C$6:$U$35,19,FALSE))</f>
        <v/>
      </c>
      <c r="AG123" s="442" t="str">
        <f>IF(AG121="","",VLOOKUP(AG121,'シフト記号表（勤務時間帯）'!$C$6:$U$35,19,FALSE))</f>
        <v/>
      </c>
      <c r="AH123" s="448" t="str">
        <f>IF(AH121="","",VLOOKUP(AH121,'シフト記号表（勤務時間帯）'!$C$6:$U$35,19,FALSE))</f>
        <v/>
      </c>
      <c r="AI123" s="448" t="str">
        <f>IF(AI121="","",VLOOKUP(AI121,'シフト記号表（勤務時間帯）'!$C$6:$U$35,19,FALSE))</f>
        <v/>
      </c>
      <c r="AJ123" s="448" t="str">
        <f>IF(AJ121="","",VLOOKUP(AJ121,'シフト記号表（勤務時間帯）'!$C$6:$U$35,19,FALSE))</f>
        <v/>
      </c>
      <c r="AK123" s="448" t="str">
        <f>IF(AK121="","",VLOOKUP(AK121,'シフト記号表（勤務時間帯）'!$C$6:$U$35,19,FALSE))</f>
        <v/>
      </c>
      <c r="AL123" s="448" t="str">
        <f>IF(AL121="","",VLOOKUP(AL121,'シフト記号表（勤務時間帯）'!$C$6:$U$35,19,FALSE))</f>
        <v/>
      </c>
      <c r="AM123" s="455" t="str">
        <f>IF(AM121="","",VLOOKUP(AM121,'シフト記号表（勤務時間帯）'!$C$6:$U$35,19,FALSE))</f>
        <v/>
      </c>
      <c r="AN123" s="442" t="str">
        <f>IF(AN121="","",VLOOKUP(AN121,'シフト記号表（勤務時間帯）'!$C$6:$U$35,19,FALSE))</f>
        <v/>
      </c>
      <c r="AO123" s="448" t="str">
        <f>IF(AO121="","",VLOOKUP(AO121,'シフト記号表（勤務時間帯）'!$C$6:$U$35,19,FALSE))</f>
        <v/>
      </c>
      <c r="AP123" s="448" t="str">
        <f>IF(AP121="","",VLOOKUP(AP121,'シフト記号表（勤務時間帯）'!$C$6:$U$35,19,FALSE))</f>
        <v/>
      </c>
      <c r="AQ123" s="448" t="str">
        <f>IF(AQ121="","",VLOOKUP(AQ121,'シフト記号表（勤務時間帯）'!$C$6:$U$35,19,FALSE))</f>
        <v/>
      </c>
      <c r="AR123" s="448" t="str">
        <f>IF(AR121="","",VLOOKUP(AR121,'シフト記号表（勤務時間帯）'!$C$6:$U$35,19,FALSE))</f>
        <v/>
      </c>
      <c r="AS123" s="448" t="str">
        <f>IF(AS121="","",VLOOKUP(AS121,'シフト記号表（勤務時間帯）'!$C$6:$U$35,19,FALSE))</f>
        <v/>
      </c>
      <c r="AT123" s="455" t="str">
        <f>IF(AT121="","",VLOOKUP(AT121,'シフト記号表（勤務時間帯）'!$C$6:$U$35,19,FALSE))</f>
        <v/>
      </c>
      <c r="AU123" s="442" t="str">
        <f>IF(AU121="","",VLOOKUP(AU121,'シフト記号表（勤務時間帯）'!$C$6:$U$35,19,FALSE))</f>
        <v/>
      </c>
      <c r="AV123" s="448" t="str">
        <f>IF(AV121="","",VLOOKUP(AV121,'シフト記号表（勤務時間帯）'!$C$6:$U$35,19,FALSE))</f>
        <v/>
      </c>
      <c r="AW123" s="448" t="str">
        <f>IF(AW121="","",VLOOKUP(AW121,'シフト記号表（勤務時間帯）'!$C$6:$U$35,19,FALSE))</f>
        <v/>
      </c>
      <c r="AX123" s="480">
        <f>IF($BB$3="４週",SUM(S123:AT123),IF($BB$3="暦月",SUM(S123:AW123),""))</f>
        <v>0</v>
      </c>
      <c r="AY123" s="491"/>
      <c r="AZ123" s="502">
        <f>IF($BB$3="４週",AX123/4,IF($BB$3="暦月",'地密通所（100名）'!AX123/('地密通所（100名）'!$BB$8/7),""))</f>
        <v>0</v>
      </c>
      <c r="BA123" s="510"/>
      <c r="BB123" s="306"/>
      <c r="BC123" s="130"/>
      <c r="BD123" s="130"/>
      <c r="BE123" s="130"/>
      <c r="BF123" s="142"/>
    </row>
    <row r="124" spans="2:58" ht="20.25" customHeight="1">
      <c r="B124" s="362">
        <f>B121+1</f>
        <v>35</v>
      </c>
      <c r="C124" s="34"/>
      <c r="D124" s="54"/>
      <c r="E124" s="64"/>
      <c r="F124" s="71"/>
      <c r="G124" s="71"/>
      <c r="H124" s="95"/>
      <c r="I124" s="103"/>
      <c r="J124" s="103"/>
      <c r="K124" s="108"/>
      <c r="L124" s="119"/>
      <c r="M124" s="129"/>
      <c r="N124" s="129"/>
      <c r="O124" s="141"/>
      <c r="P124" s="415" t="s">
        <v>70</v>
      </c>
      <c r="Q124" s="424"/>
      <c r="R124" s="432"/>
      <c r="S124" s="551"/>
      <c r="T124" s="553"/>
      <c r="U124" s="553"/>
      <c r="V124" s="553"/>
      <c r="W124" s="553"/>
      <c r="X124" s="553"/>
      <c r="Y124" s="554"/>
      <c r="Z124" s="551"/>
      <c r="AA124" s="553"/>
      <c r="AB124" s="553"/>
      <c r="AC124" s="553"/>
      <c r="AD124" s="553"/>
      <c r="AE124" s="553"/>
      <c r="AF124" s="554"/>
      <c r="AG124" s="551"/>
      <c r="AH124" s="553"/>
      <c r="AI124" s="553"/>
      <c r="AJ124" s="553"/>
      <c r="AK124" s="553"/>
      <c r="AL124" s="553"/>
      <c r="AM124" s="554"/>
      <c r="AN124" s="551"/>
      <c r="AO124" s="553"/>
      <c r="AP124" s="553"/>
      <c r="AQ124" s="553"/>
      <c r="AR124" s="553"/>
      <c r="AS124" s="553"/>
      <c r="AT124" s="554"/>
      <c r="AU124" s="551"/>
      <c r="AV124" s="553"/>
      <c r="AW124" s="553"/>
      <c r="AX124" s="556"/>
      <c r="AY124" s="560"/>
      <c r="AZ124" s="563"/>
      <c r="BA124" s="566"/>
      <c r="BB124" s="304"/>
      <c r="BC124" s="129"/>
      <c r="BD124" s="129"/>
      <c r="BE124" s="129"/>
      <c r="BF124" s="141"/>
    </row>
    <row r="125" spans="2:58" ht="20.25" customHeight="1">
      <c r="B125" s="362"/>
      <c r="C125" s="35"/>
      <c r="D125" s="55"/>
      <c r="E125" s="65"/>
      <c r="F125" s="69"/>
      <c r="G125" s="82"/>
      <c r="H125" s="94"/>
      <c r="I125" s="103"/>
      <c r="J125" s="103"/>
      <c r="K125" s="108"/>
      <c r="L125" s="118"/>
      <c r="M125" s="128"/>
      <c r="N125" s="128"/>
      <c r="O125" s="140"/>
      <c r="P125" s="413" t="s">
        <v>27</v>
      </c>
      <c r="Q125" s="422"/>
      <c r="R125" s="430"/>
      <c r="S125" s="441" t="str">
        <f>IF(S124="","",VLOOKUP(S124,'シフト記号表（勤務時間帯）'!$C$6:$K$35,9,FALSE))</f>
        <v/>
      </c>
      <c r="T125" s="447" t="str">
        <f>IF(T124="","",VLOOKUP(T124,'シフト記号表（勤務時間帯）'!$C$6:$K$35,9,FALSE))</f>
        <v/>
      </c>
      <c r="U125" s="447" t="str">
        <f>IF(U124="","",VLOOKUP(U124,'シフト記号表（勤務時間帯）'!$C$6:$K$35,9,FALSE))</f>
        <v/>
      </c>
      <c r="V125" s="447" t="str">
        <f>IF(V124="","",VLOOKUP(V124,'シフト記号表（勤務時間帯）'!$C$6:$K$35,9,FALSE))</f>
        <v/>
      </c>
      <c r="W125" s="447" t="str">
        <f>IF(W124="","",VLOOKUP(W124,'シフト記号表（勤務時間帯）'!$C$6:$K$35,9,FALSE))</f>
        <v/>
      </c>
      <c r="X125" s="447" t="str">
        <f>IF(X124="","",VLOOKUP(X124,'シフト記号表（勤務時間帯）'!$C$6:$K$35,9,FALSE))</f>
        <v/>
      </c>
      <c r="Y125" s="454" t="str">
        <f>IF(Y124="","",VLOOKUP(Y124,'シフト記号表（勤務時間帯）'!$C$6:$K$35,9,FALSE))</f>
        <v/>
      </c>
      <c r="Z125" s="441" t="str">
        <f>IF(Z124="","",VLOOKUP(Z124,'シフト記号表（勤務時間帯）'!$C$6:$K$35,9,FALSE))</f>
        <v/>
      </c>
      <c r="AA125" s="447" t="str">
        <f>IF(AA124="","",VLOOKUP(AA124,'シフト記号表（勤務時間帯）'!$C$6:$K$35,9,FALSE))</f>
        <v/>
      </c>
      <c r="AB125" s="447" t="str">
        <f>IF(AB124="","",VLOOKUP(AB124,'シフト記号表（勤務時間帯）'!$C$6:$K$35,9,FALSE))</f>
        <v/>
      </c>
      <c r="AC125" s="447" t="str">
        <f>IF(AC124="","",VLOOKUP(AC124,'シフト記号表（勤務時間帯）'!$C$6:$K$35,9,FALSE))</f>
        <v/>
      </c>
      <c r="AD125" s="447" t="str">
        <f>IF(AD124="","",VLOOKUP(AD124,'シフト記号表（勤務時間帯）'!$C$6:$K$35,9,FALSE))</f>
        <v/>
      </c>
      <c r="AE125" s="447" t="str">
        <f>IF(AE124="","",VLOOKUP(AE124,'シフト記号表（勤務時間帯）'!$C$6:$K$35,9,FALSE))</f>
        <v/>
      </c>
      <c r="AF125" s="454" t="str">
        <f>IF(AF124="","",VLOOKUP(AF124,'シフト記号表（勤務時間帯）'!$C$6:$K$35,9,FALSE))</f>
        <v/>
      </c>
      <c r="AG125" s="441" t="str">
        <f>IF(AG124="","",VLOOKUP(AG124,'シフト記号表（勤務時間帯）'!$C$6:$K$35,9,FALSE))</f>
        <v/>
      </c>
      <c r="AH125" s="447" t="str">
        <f>IF(AH124="","",VLOOKUP(AH124,'シフト記号表（勤務時間帯）'!$C$6:$K$35,9,FALSE))</f>
        <v/>
      </c>
      <c r="AI125" s="447" t="str">
        <f>IF(AI124="","",VLOOKUP(AI124,'シフト記号表（勤務時間帯）'!$C$6:$K$35,9,FALSE))</f>
        <v/>
      </c>
      <c r="AJ125" s="447" t="str">
        <f>IF(AJ124="","",VLOOKUP(AJ124,'シフト記号表（勤務時間帯）'!$C$6:$K$35,9,FALSE))</f>
        <v/>
      </c>
      <c r="AK125" s="447" t="str">
        <f>IF(AK124="","",VLOOKUP(AK124,'シフト記号表（勤務時間帯）'!$C$6:$K$35,9,FALSE))</f>
        <v/>
      </c>
      <c r="AL125" s="447" t="str">
        <f>IF(AL124="","",VLOOKUP(AL124,'シフト記号表（勤務時間帯）'!$C$6:$K$35,9,FALSE))</f>
        <v/>
      </c>
      <c r="AM125" s="454" t="str">
        <f>IF(AM124="","",VLOOKUP(AM124,'シフト記号表（勤務時間帯）'!$C$6:$K$35,9,FALSE))</f>
        <v/>
      </c>
      <c r="AN125" s="441" t="str">
        <f>IF(AN124="","",VLOOKUP(AN124,'シフト記号表（勤務時間帯）'!$C$6:$K$35,9,FALSE))</f>
        <v/>
      </c>
      <c r="AO125" s="447" t="str">
        <f>IF(AO124="","",VLOOKUP(AO124,'シフト記号表（勤務時間帯）'!$C$6:$K$35,9,FALSE))</f>
        <v/>
      </c>
      <c r="AP125" s="447" t="str">
        <f>IF(AP124="","",VLOOKUP(AP124,'シフト記号表（勤務時間帯）'!$C$6:$K$35,9,FALSE))</f>
        <v/>
      </c>
      <c r="AQ125" s="447" t="str">
        <f>IF(AQ124="","",VLOOKUP(AQ124,'シフト記号表（勤務時間帯）'!$C$6:$K$35,9,FALSE))</f>
        <v/>
      </c>
      <c r="AR125" s="447" t="str">
        <f>IF(AR124="","",VLOOKUP(AR124,'シフト記号表（勤務時間帯）'!$C$6:$K$35,9,FALSE))</f>
        <v/>
      </c>
      <c r="AS125" s="447" t="str">
        <f>IF(AS124="","",VLOOKUP(AS124,'シフト記号表（勤務時間帯）'!$C$6:$K$35,9,FALSE))</f>
        <v/>
      </c>
      <c r="AT125" s="454" t="str">
        <f>IF(AT124="","",VLOOKUP(AT124,'シフト記号表（勤務時間帯）'!$C$6:$K$35,9,FALSE))</f>
        <v/>
      </c>
      <c r="AU125" s="441" t="str">
        <f>IF(AU124="","",VLOOKUP(AU124,'シフト記号表（勤務時間帯）'!$C$6:$K$35,9,FALSE))</f>
        <v/>
      </c>
      <c r="AV125" s="447" t="str">
        <f>IF(AV124="","",VLOOKUP(AV124,'シフト記号表（勤務時間帯）'!$C$6:$K$35,9,FALSE))</f>
        <v/>
      </c>
      <c r="AW125" s="447" t="str">
        <f>IF(AW124="","",VLOOKUP(AW124,'シフト記号表（勤務時間帯）'!$C$6:$K$35,9,FALSE))</f>
        <v/>
      </c>
      <c r="AX125" s="479">
        <f>IF($BB$3="４週",SUM(S125:AT125),IF($BB$3="暦月",SUM(S125:AW125),""))</f>
        <v>0</v>
      </c>
      <c r="AY125" s="490"/>
      <c r="AZ125" s="501">
        <f>IF($BB$3="４週",AX125/4,IF($BB$3="暦月",'地密通所（100名）'!AX125/('地密通所（100名）'!$BB$8/7),""))</f>
        <v>0</v>
      </c>
      <c r="BA125" s="509"/>
      <c r="BB125" s="305"/>
      <c r="BC125" s="128"/>
      <c r="BD125" s="128"/>
      <c r="BE125" s="128"/>
      <c r="BF125" s="140"/>
    </row>
    <row r="126" spans="2:58" ht="20.25" customHeight="1">
      <c r="B126" s="362"/>
      <c r="C126" s="36"/>
      <c r="D126" s="56"/>
      <c r="E126" s="66"/>
      <c r="F126" s="543">
        <f>C124</f>
        <v>0</v>
      </c>
      <c r="G126" s="83"/>
      <c r="H126" s="94"/>
      <c r="I126" s="103"/>
      <c r="J126" s="103"/>
      <c r="K126" s="108"/>
      <c r="L126" s="120"/>
      <c r="M126" s="130"/>
      <c r="N126" s="130"/>
      <c r="O126" s="142"/>
      <c r="P126" s="414" t="s">
        <v>73</v>
      </c>
      <c r="Q126" s="423"/>
      <c r="R126" s="431"/>
      <c r="S126" s="442" t="str">
        <f>IF(S124="","",VLOOKUP(S124,'シフト記号表（勤務時間帯）'!$C$6:$U$35,19,FALSE))</f>
        <v/>
      </c>
      <c r="T126" s="448" t="str">
        <f>IF(T124="","",VLOOKUP(T124,'シフト記号表（勤務時間帯）'!$C$6:$U$35,19,FALSE))</f>
        <v/>
      </c>
      <c r="U126" s="448" t="str">
        <f>IF(U124="","",VLOOKUP(U124,'シフト記号表（勤務時間帯）'!$C$6:$U$35,19,FALSE))</f>
        <v/>
      </c>
      <c r="V126" s="448" t="str">
        <f>IF(V124="","",VLOOKUP(V124,'シフト記号表（勤務時間帯）'!$C$6:$U$35,19,FALSE))</f>
        <v/>
      </c>
      <c r="W126" s="448" t="str">
        <f>IF(W124="","",VLOOKUP(W124,'シフト記号表（勤務時間帯）'!$C$6:$U$35,19,FALSE))</f>
        <v/>
      </c>
      <c r="X126" s="448" t="str">
        <f>IF(X124="","",VLOOKUP(X124,'シフト記号表（勤務時間帯）'!$C$6:$U$35,19,FALSE))</f>
        <v/>
      </c>
      <c r="Y126" s="455" t="str">
        <f>IF(Y124="","",VLOOKUP(Y124,'シフト記号表（勤務時間帯）'!$C$6:$U$35,19,FALSE))</f>
        <v/>
      </c>
      <c r="Z126" s="442" t="str">
        <f>IF(Z124="","",VLOOKUP(Z124,'シフト記号表（勤務時間帯）'!$C$6:$U$35,19,FALSE))</f>
        <v/>
      </c>
      <c r="AA126" s="448" t="str">
        <f>IF(AA124="","",VLOOKUP(AA124,'シフト記号表（勤務時間帯）'!$C$6:$U$35,19,FALSE))</f>
        <v/>
      </c>
      <c r="AB126" s="448" t="str">
        <f>IF(AB124="","",VLOOKUP(AB124,'シフト記号表（勤務時間帯）'!$C$6:$U$35,19,FALSE))</f>
        <v/>
      </c>
      <c r="AC126" s="448" t="str">
        <f>IF(AC124="","",VLOOKUP(AC124,'シフト記号表（勤務時間帯）'!$C$6:$U$35,19,FALSE))</f>
        <v/>
      </c>
      <c r="AD126" s="448" t="str">
        <f>IF(AD124="","",VLOOKUP(AD124,'シフト記号表（勤務時間帯）'!$C$6:$U$35,19,FALSE))</f>
        <v/>
      </c>
      <c r="AE126" s="448" t="str">
        <f>IF(AE124="","",VLOOKUP(AE124,'シフト記号表（勤務時間帯）'!$C$6:$U$35,19,FALSE))</f>
        <v/>
      </c>
      <c r="AF126" s="455" t="str">
        <f>IF(AF124="","",VLOOKUP(AF124,'シフト記号表（勤務時間帯）'!$C$6:$U$35,19,FALSE))</f>
        <v/>
      </c>
      <c r="AG126" s="442" t="str">
        <f>IF(AG124="","",VLOOKUP(AG124,'シフト記号表（勤務時間帯）'!$C$6:$U$35,19,FALSE))</f>
        <v/>
      </c>
      <c r="AH126" s="448" t="str">
        <f>IF(AH124="","",VLOOKUP(AH124,'シフト記号表（勤務時間帯）'!$C$6:$U$35,19,FALSE))</f>
        <v/>
      </c>
      <c r="AI126" s="448" t="str">
        <f>IF(AI124="","",VLOOKUP(AI124,'シフト記号表（勤務時間帯）'!$C$6:$U$35,19,FALSE))</f>
        <v/>
      </c>
      <c r="AJ126" s="448" t="str">
        <f>IF(AJ124="","",VLOOKUP(AJ124,'シフト記号表（勤務時間帯）'!$C$6:$U$35,19,FALSE))</f>
        <v/>
      </c>
      <c r="AK126" s="448" t="str">
        <f>IF(AK124="","",VLOOKUP(AK124,'シフト記号表（勤務時間帯）'!$C$6:$U$35,19,FALSE))</f>
        <v/>
      </c>
      <c r="AL126" s="448" t="str">
        <f>IF(AL124="","",VLOOKUP(AL124,'シフト記号表（勤務時間帯）'!$C$6:$U$35,19,FALSE))</f>
        <v/>
      </c>
      <c r="AM126" s="455" t="str">
        <f>IF(AM124="","",VLOOKUP(AM124,'シフト記号表（勤務時間帯）'!$C$6:$U$35,19,FALSE))</f>
        <v/>
      </c>
      <c r="AN126" s="442" t="str">
        <f>IF(AN124="","",VLOOKUP(AN124,'シフト記号表（勤務時間帯）'!$C$6:$U$35,19,FALSE))</f>
        <v/>
      </c>
      <c r="AO126" s="448" t="str">
        <f>IF(AO124="","",VLOOKUP(AO124,'シフト記号表（勤務時間帯）'!$C$6:$U$35,19,FALSE))</f>
        <v/>
      </c>
      <c r="AP126" s="448" t="str">
        <f>IF(AP124="","",VLOOKUP(AP124,'シフト記号表（勤務時間帯）'!$C$6:$U$35,19,FALSE))</f>
        <v/>
      </c>
      <c r="AQ126" s="448" t="str">
        <f>IF(AQ124="","",VLOOKUP(AQ124,'シフト記号表（勤務時間帯）'!$C$6:$U$35,19,FALSE))</f>
        <v/>
      </c>
      <c r="AR126" s="448" t="str">
        <f>IF(AR124="","",VLOOKUP(AR124,'シフト記号表（勤務時間帯）'!$C$6:$U$35,19,FALSE))</f>
        <v/>
      </c>
      <c r="AS126" s="448" t="str">
        <f>IF(AS124="","",VLOOKUP(AS124,'シフト記号表（勤務時間帯）'!$C$6:$U$35,19,FALSE))</f>
        <v/>
      </c>
      <c r="AT126" s="455" t="str">
        <f>IF(AT124="","",VLOOKUP(AT124,'シフト記号表（勤務時間帯）'!$C$6:$U$35,19,FALSE))</f>
        <v/>
      </c>
      <c r="AU126" s="442" t="str">
        <f>IF(AU124="","",VLOOKUP(AU124,'シフト記号表（勤務時間帯）'!$C$6:$U$35,19,FALSE))</f>
        <v/>
      </c>
      <c r="AV126" s="448" t="str">
        <f>IF(AV124="","",VLOOKUP(AV124,'シフト記号表（勤務時間帯）'!$C$6:$U$35,19,FALSE))</f>
        <v/>
      </c>
      <c r="AW126" s="448" t="str">
        <f>IF(AW124="","",VLOOKUP(AW124,'シフト記号表（勤務時間帯）'!$C$6:$U$35,19,FALSE))</f>
        <v/>
      </c>
      <c r="AX126" s="480">
        <f>IF($BB$3="４週",SUM(S126:AT126),IF($BB$3="暦月",SUM(S126:AW126),""))</f>
        <v>0</v>
      </c>
      <c r="AY126" s="491"/>
      <c r="AZ126" s="502">
        <f>IF($BB$3="４週",AX126/4,IF($BB$3="暦月",'地密通所（100名）'!AX126/('地密通所（100名）'!$BB$8/7),""))</f>
        <v>0</v>
      </c>
      <c r="BA126" s="510"/>
      <c r="BB126" s="306"/>
      <c r="BC126" s="130"/>
      <c r="BD126" s="130"/>
      <c r="BE126" s="130"/>
      <c r="BF126" s="142"/>
    </row>
    <row r="127" spans="2:58" ht="20.25" customHeight="1">
      <c r="B127" s="362">
        <f>B124+1</f>
        <v>36</v>
      </c>
      <c r="C127" s="34"/>
      <c r="D127" s="54"/>
      <c r="E127" s="64"/>
      <c r="F127" s="71"/>
      <c r="G127" s="71"/>
      <c r="H127" s="95"/>
      <c r="I127" s="103"/>
      <c r="J127" s="103"/>
      <c r="K127" s="108"/>
      <c r="L127" s="119"/>
      <c r="M127" s="129"/>
      <c r="N127" s="129"/>
      <c r="O127" s="141"/>
      <c r="P127" s="415" t="s">
        <v>70</v>
      </c>
      <c r="Q127" s="424"/>
      <c r="R127" s="432"/>
      <c r="S127" s="551"/>
      <c r="T127" s="553"/>
      <c r="U127" s="553"/>
      <c r="V127" s="553"/>
      <c r="W127" s="553"/>
      <c r="X127" s="553"/>
      <c r="Y127" s="554"/>
      <c r="Z127" s="551"/>
      <c r="AA127" s="553"/>
      <c r="AB127" s="553"/>
      <c r="AC127" s="553"/>
      <c r="AD127" s="553"/>
      <c r="AE127" s="553"/>
      <c r="AF127" s="554"/>
      <c r="AG127" s="551"/>
      <c r="AH127" s="553"/>
      <c r="AI127" s="553"/>
      <c r="AJ127" s="553"/>
      <c r="AK127" s="553"/>
      <c r="AL127" s="553"/>
      <c r="AM127" s="554"/>
      <c r="AN127" s="551"/>
      <c r="AO127" s="553"/>
      <c r="AP127" s="553"/>
      <c r="AQ127" s="553"/>
      <c r="AR127" s="553"/>
      <c r="AS127" s="553"/>
      <c r="AT127" s="554"/>
      <c r="AU127" s="551"/>
      <c r="AV127" s="553"/>
      <c r="AW127" s="553"/>
      <c r="AX127" s="556"/>
      <c r="AY127" s="560"/>
      <c r="AZ127" s="563"/>
      <c r="BA127" s="566"/>
      <c r="BB127" s="304"/>
      <c r="BC127" s="129"/>
      <c r="BD127" s="129"/>
      <c r="BE127" s="129"/>
      <c r="BF127" s="141"/>
    </row>
    <row r="128" spans="2:58" ht="20.25" customHeight="1">
      <c r="B128" s="362"/>
      <c r="C128" s="35"/>
      <c r="D128" s="55"/>
      <c r="E128" s="65"/>
      <c r="F128" s="69"/>
      <c r="G128" s="82"/>
      <c r="H128" s="94"/>
      <c r="I128" s="103"/>
      <c r="J128" s="103"/>
      <c r="K128" s="108"/>
      <c r="L128" s="118"/>
      <c r="M128" s="128"/>
      <c r="N128" s="128"/>
      <c r="O128" s="140"/>
      <c r="P128" s="413" t="s">
        <v>27</v>
      </c>
      <c r="Q128" s="422"/>
      <c r="R128" s="430"/>
      <c r="S128" s="441" t="str">
        <f>IF(S127="","",VLOOKUP(S127,'シフト記号表（勤務時間帯）'!$C$6:$K$35,9,FALSE))</f>
        <v/>
      </c>
      <c r="T128" s="447" t="str">
        <f>IF(T127="","",VLOOKUP(T127,'シフト記号表（勤務時間帯）'!$C$6:$K$35,9,FALSE))</f>
        <v/>
      </c>
      <c r="U128" s="447" t="str">
        <f>IF(U127="","",VLOOKUP(U127,'シフト記号表（勤務時間帯）'!$C$6:$K$35,9,FALSE))</f>
        <v/>
      </c>
      <c r="V128" s="447" t="str">
        <f>IF(V127="","",VLOOKUP(V127,'シフト記号表（勤務時間帯）'!$C$6:$K$35,9,FALSE))</f>
        <v/>
      </c>
      <c r="W128" s="447" t="str">
        <f>IF(W127="","",VLOOKUP(W127,'シフト記号表（勤務時間帯）'!$C$6:$K$35,9,FALSE))</f>
        <v/>
      </c>
      <c r="X128" s="447" t="str">
        <f>IF(X127="","",VLOOKUP(X127,'シフト記号表（勤務時間帯）'!$C$6:$K$35,9,FALSE))</f>
        <v/>
      </c>
      <c r="Y128" s="454" t="str">
        <f>IF(Y127="","",VLOOKUP(Y127,'シフト記号表（勤務時間帯）'!$C$6:$K$35,9,FALSE))</f>
        <v/>
      </c>
      <c r="Z128" s="441" t="str">
        <f>IF(Z127="","",VLOOKUP(Z127,'シフト記号表（勤務時間帯）'!$C$6:$K$35,9,FALSE))</f>
        <v/>
      </c>
      <c r="AA128" s="447" t="str">
        <f>IF(AA127="","",VLOOKUP(AA127,'シフト記号表（勤務時間帯）'!$C$6:$K$35,9,FALSE))</f>
        <v/>
      </c>
      <c r="AB128" s="447" t="str">
        <f>IF(AB127="","",VLOOKUP(AB127,'シフト記号表（勤務時間帯）'!$C$6:$K$35,9,FALSE))</f>
        <v/>
      </c>
      <c r="AC128" s="447" t="str">
        <f>IF(AC127="","",VLOOKUP(AC127,'シフト記号表（勤務時間帯）'!$C$6:$K$35,9,FALSE))</f>
        <v/>
      </c>
      <c r="AD128" s="447" t="str">
        <f>IF(AD127="","",VLOOKUP(AD127,'シフト記号表（勤務時間帯）'!$C$6:$K$35,9,FALSE))</f>
        <v/>
      </c>
      <c r="AE128" s="447" t="str">
        <f>IF(AE127="","",VLOOKUP(AE127,'シフト記号表（勤務時間帯）'!$C$6:$K$35,9,FALSE))</f>
        <v/>
      </c>
      <c r="AF128" s="454" t="str">
        <f>IF(AF127="","",VLOOKUP(AF127,'シフト記号表（勤務時間帯）'!$C$6:$K$35,9,FALSE))</f>
        <v/>
      </c>
      <c r="AG128" s="441" t="str">
        <f>IF(AG127="","",VLOOKUP(AG127,'シフト記号表（勤務時間帯）'!$C$6:$K$35,9,FALSE))</f>
        <v/>
      </c>
      <c r="AH128" s="447" t="str">
        <f>IF(AH127="","",VLOOKUP(AH127,'シフト記号表（勤務時間帯）'!$C$6:$K$35,9,FALSE))</f>
        <v/>
      </c>
      <c r="AI128" s="447" t="str">
        <f>IF(AI127="","",VLOOKUP(AI127,'シフト記号表（勤務時間帯）'!$C$6:$K$35,9,FALSE))</f>
        <v/>
      </c>
      <c r="AJ128" s="447" t="str">
        <f>IF(AJ127="","",VLOOKUP(AJ127,'シフト記号表（勤務時間帯）'!$C$6:$K$35,9,FALSE))</f>
        <v/>
      </c>
      <c r="AK128" s="447" t="str">
        <f>IF(AK127="","",VLOOKUP(AK127,'シフト記号表（勤務時間帯）'!$C$6:$K$35,9,FALSE))</f>
        <v/>
      </c>
      <c r="AL128" s="447" t="str">
        <f>IF(AL127="","",VLOOKUP(AL127,'シフト記号表（勤務時間帯）'!$C$6:$K$35,9,FALSE))</f>
        <v/>
      </c>
      <c r="AM128" s="454" t="str">
        <f>IF(AM127="","",VLOOKUP(AM127,'シフト記号表（勤務時間帯）'!$C$6:$K$35,9,FALSE))</f>
        <v/>
      </c>
      <c r="AN128" s="441" t="str">
        <f>IF(AN127="","",VLOOKUP(AN127,'シフト記号表（勤務時間帯）'!$C$6:$K$35,9,FALSE))</f>
        <v/>
      </c>
      <c r="AO128" s="447" t="str">
        <f>IF(AO127="","",VLOOKUP(AO127,'シフト記号表（勤務時間帯）'!$C$6:$K$35,9,FALSE))</f>
        <v/>
      </c>
      <c r="AP128" s="447" t="str">
        <f>IF(AP127="","",VLOOKUP(AP127,'シフト記号表（勤務時間帯）'!$C$6:$K$35,9,FALSE))</f>
        <v/>
      </c>
      <c r="AQ128" s="447" t="str">
        <f>IF(AQ127="","",VLOOKUP(AQ127,'シフト記号表（勤務時間帯）'!$C$6:$K$35,9,FALSE))</f>
        <v/>
      </c>
      <c r="AR128" s="447" t="str">
        <f>IF(AR127="","",VLOOKUP(AR127,'シフト記号表（勤務時間帯）'!$C$6:$K$35,9,FALSE))</f>
        <v/>
      </c>
      <c r="AS128" s="447" t="str">
        <f>IF(AS127="","",VLOOKUP(AS127,'シフト記号表（勤務時間帯）'!$C$6:$K$35,9,FALSE))</f>
        <v/>
      </c>
      <c r="AT128" s="454" t="str">
        <f>IF(AT127="","",VLOOKUP(AT127,'シフト記号表（勤務時間帯）'!$C$6:$K$35,9,FALSE))</f>
        <v/>
      </c>
      <c r="AU128" s="441" t="str">
        <f>IF(AU127="","",VLOOKUP(AU127,'シフト記号表（勤務時間帯）'!$C$6:$K$35,9,FALSE))</f>
        <v/>
      </c>
      <c r="AV128" s="447" t="str">
        <f>IF(AV127="","",VLOOKUP(AV127,'シフト記号表（勤務時間帯）'!$C$6:$K$35,9,FALSE))</f>
        <v/>
      </c>
      <c r="AW128" s="447" t="str">
        <f>IF(AW127="","",VLOOKUP(AW127,'シフト記号表（勤務時間帯）'!$C$6:$K$35,9,FALSE))</f>
        <v/>
      </c>
      <c r="AX128" s="479">
        <f>IF($BB$3="４週",SUM(S128:AT128),IF($BB$3="暦月",SUM(S128:AW128),""))</f>
        <v>0</v>
      </c>
      <c r="AY128" s="490"/>
      <c r="AZ128" s="501">
        <f>IF($BB$3="４週",AX128/4,IF($BB$3="暦月",'地密通所（100名）'!AX128/('地密通所（100名）'!$BB$8/7),""))</f>
        <v>0</v>
      </c>
      <c r="BA128" s="509"/>
      <c r="BB128" s="305"/>
      <c r="BC128" s="128"/>
      <c r="BD128" s="128"/>
      <c r="BE128" s="128"/>
      <c r="BF128" s="140"/>
    </row>
    <row r="129" spans="2:58" ht="20.25" customHeight="1">
      <c r="B129" s="362"/>
      <c r="C129" s="36"/>
      <c r="D129" s="56"/>
      <c r="E129" s="66"/>
      <c r="F129" s="543">
        <f>C127</f>
        <v>0</v>
      </c>
      <c r="G129" s="83"/>
      <c r="H129" s="94"/>
      <c r="I129" s="103"/>
      <c r="J129" s="103"/>
      <c r="K129" s="108"/>
      <c r="L129" s="120"/>
      <c r="M129" s="130"/>
      <c r="N129" s="130"/>
      <c r="O129" s="142"/>
      <c r="P129" s="414" t="s">
        <v>73</v>
      </c>
      <c r="Q129" s="423"/>
      <c r="R129" s="431"/>
      <c r="S129" s="442" t="str">
        <f>IF(S127="","",VLOOKUP(S127,'シフト記号表（勤務時間帯）'!$C$6:$U$35,19,FALSE))</f>
        <v/>
      </c>
      <c r="T129" s="448" t="str">
        <f>IF(T127="","",VLOOKUP(T127,'シフト記号表（勤務時間帯）'!$C$6:$U$35,19,FALSE))</f>
        <v/>
      </c>
      <c r="U129" s="448" t="str">
        <f>IF(U127="","",VLOOKUP(U127,'シフト記号表（勤務時間帯）'!$C$6:$U$35,19,FALSE))</f>
        <v/>
      </c>
      <c r="V129" s="448" t="str">
        <f>IF(V127="","",VLOOKUP(V127,'シフト記号表（勤務時間帯）'!$C$6:$U$35,19,FALSE))</f>
        <v/>
      </c>
      <c r="W129" s="448" t="str">
        <f>IF(W127="","",VLOOKUP(W127,'シフト記号表（勤務時間帯）'!$C$6:$U$35,19,FALSE))</f>
        <v/>
      </c>
      <c r="X129" s="448" t="str">
        <f>IF(X127="","",VLOOKUP(X127,'シフト記号表（勤務時間帯）'!$C$6:$U$35,19,FALSE))</f>
        <v/>
      </c>
      <c r="Y129" s="455" t="str">
        <f>IF(Y127="","",VLOOKUP(Y127,'シフト記号表（勤務時間帯）'!$C$6:$U$35,19,FALSE))</f>
        <v/>
      </c>
      <c r="Z129" s="442" t="str">
        <f>IF(Z127="","",VLOOKUP(Z127,'シフト記号表（勤務時間帯）'!$C$6:$U$35,19,FALSE))</f>
        <v/>
      </c>
      <c r="AA129" s="448" t="str">
        <f>IF(AA127="","",VLOOKUP(AA127,'シフト記号表（勤務時間帯）'!$C$6:$U$35,19,FALSE))</f>
        <v/>
      </c>
      <c r="AB129" s="448" t="str">
        <f>IF(AB127="","",VLOOKUP(AB127,'シフト記号表（勤務時間帯）'!$C$6:$U$35,19,FALSE))</f>
        <v/>
      </c>
      <c r="AC129" s="448" t="str">
        <f>IF(AC127="","",VLOOKUP(AC127,'シフト記号表（勤務時間帯）'!$C$6:$U$35,19,FALSE))</f>
        <v/>
      </c>
      <c r="AD129" s="448" t="str">
        <f>IF(AD127="","",VLOOKUP(AD127,'シフト記号表（勤務時間帯）'!$C$6:$U$35,19,FALSE))</f>
        <v/>
      </c>
      <c r="AE129" s="448" t="str">
        <f>IF(AE127="","",VLOOKUP(AE127,'シフト記号表（勤務時間帯）'!$C$6:$U$35,19,FALSE))</f>
        <v/>
      </c>
      <c r="AF129" s="455" t="str">
        <f>IF(AF127="","",VLOOKUP(AF127,'シフト記号表（勤務時間帯）'!$C$6:$U$35,19,FALSE))</f>
        <v/>
      </c>
      <c r="AG129" s="442" t="str">
        <f>IF(AG127="","",VLOOKUP(AG127,'シフト記号表（勤務時間帯）'!$C$6:$U$35,19,FALSE))</f>
        <v/>
      </c>
      <c r="AH129" s="448" t="str">
        <f>IF(AH127="","",VLOOKUP(AH127,'シフト記号表（勤務時間帯）'!$C$6:$U$35,19,FALSE))</f>
        <v/>
      </c>
      <c r="AI129" s="448" t="str">
        <f>IF(AI127="","",VLOOKUP(AI127,'シフト記号表（勤務時間帯）'!$C$6:$U$35,19,FALSE))</f>
        <v/>
      </c>
      <c r="AJ129" s="448" t="str">
        <f>IF(AJ127="","",VLOOKUP(AJ127,'シフト記号表（勤務時間帯）'!$C$6:$U$35,19,FALSE))</f>
        <v/>
      </c>
      <c r="AK129" s="448" t="str">
        <f>IF(AK127="","",VLOOKUP(AK127,'シフト記号表（勤務時間帯）'!$C$6:$U$35,19,FALSE))</f>
        <v/>
      </c>
      <c r="AL129" s="448" t="str">
        <f>IF(AL127="","",VLOOKUP(AL127,'シフト記号表（勤務時間帯）'!$C$6:$U$35,19,FALSE))</f>
        <v/>
      </c>
      <c r="AM129" s="455" t="str">
        <f>IF(AM127="","",VLOOKUP(AM127,'シフト記号表（勤務時間帯）'!$C$6:$U$35,19,FALSE))</f>
        <v/>
      </c>
      <c r="AN129" s="442" t="str">
        <f>IF(AN127="","",VLOOKUP(AN127,'シフト記号表（勤務時間帯）'!$C$6:$U$35,19,FALSE))</f>
        <v/>
      </c>
      <c r="AO129" s="448" t="str">
        <f>IF(AO127="","",VLOOKUP(AO127,'シフト記号表（勤務時間帯）'!$C$6:$U$35,19,FALSE))</f>
        <v/>
      </c>
      <c r="AP129" s="448" t="str">
        <f>IF(AP127="","",VLOOKUP(AP127,'シフト記号表（勤務時間帯）'!$C$6:$U$35,19,FALSE))</f>
        <v/>
      </c>
      <c r="AQ129" s="448" t="str">
        <f>IF(AQ127="","",VLOOKUP(AQ127,'シフト記号表（勤務時間帯）'!$C$6:$U$35,19,FALSE))</f>
        <v/>
      </c>
      <c r="AR129" s="448" t="str">
        <f>IF(AR127="","",VLOOKUP(AR127,'シフト記号表（勤務時間帯）'!$C$6:$U$35,19,FALSE))</f>
        <v/>
      </c>
      <c r="AS129" s="448" t="str">
        <f>IF(AS127="","",VLOOKUP(AS127,'シフト記号表（勤務時間帯）'!$C$6:$U$35,19,FALSE))</f>
        <v/>
      </c>
      <c r="AT129" s="455" t="str">
        <f>IF(AT127="","",VLOOKUP(AT127,'シフト記号表（勤務時間帯）'!$C$6:$U$35,19,FALSE))</f>
        <v/>
      </c>
      <c r="AU129" s="442" t="str">
        <f>IF(AU127="","",VLOOKUP(AU127,'シフト記号表（勤務時間帯）'!$C$6:$U$35,19,FALSE))</f>
        <v/>
      </c>
      <c r="AV129" s="448" t="str">
        <f>IF(AV127="","",VLOOKUP(AV127,'シフト記号表（勤務時間帯）'!$C$6:$U$35,19,FALSE))</f>
        <v/>
      </c>
      <c r="AW129" s="448" t="str">
        <f>IF(AW127="","",VLOOKUP(AW127,'シフト記号表（勤務時間帯）'!$C$6:$U$35,19,FALSE))</f>
        <v/>
      </c>
      <c r="AX129" s="480">
        <f>IF($BB$3="４週",SUM(S129:AT129),IF($BB$3="暦月",SUM(S129:AW129),""))</f>
        <v>0</v>
      </c>
      <c r="AY129" s="491"/>
      <c r="AZ129" s="502">
        <f>IF($BB$3="４週",AX129/4,IF($BB$3="暦月",'地密通所（100名）'!AX129/('地密通所（100名）'!$BB$8/7),""))</f>
        <v>0</v>
      </c>
      <c r="BA129" s="510"/>
      <c r="BB129" s="306"/>
      <c r="BC129" s="130"/>
      <c r="BD129" s="130"/>
      <c r="BE129" s="130"/>
      <c r="BF129" s="142"/>
    </row>
    <row r="130" spans="2:58" ht="20.25" customHeight="1">
      <c r="B130" s="362">
        <f>B127+1</f>
        <v>37</v>
      </c>
      <c r="C130" s="34"/>
      <c r="D130" s="54"/>
      <c r="E130" s="64"/>
      <c r="F130" s="71"/>
      <c r="G130" s="71"/>
      <c r="H130" s="95"/>
      <c r="I130" s="103"/>
      <c r="J130" s="103"/>
      <c r="K130" s="108"/>
      <c r="L130" s="119"/>
      <c r="M130" s="129"/>
      <c r="N130" s="129"/>
      <c r="O130" s="141"/>
      <c r="P130" s="415" t="s">
        <v>70</v>
      </c>
      <c r="Q130" s="424"/>
      <c r="R130" s="432"/>
      <c r="S130" s="551"/>
      <c r="T130" s="553"/>
      <c r="U130" s="553"/>
      <c r="V130" s="553"/>
      <c r="W130" s="553"/>
      <c r="X130" s="553"/>
      <c r="Y130" s="554"/>
      <c r="Z130" s="551"/>
      <c r="AA130" s="553"/>
      <c r="AB130" s="553"/>
      <c r="AC130" s="553"/>
      <c r="AD130" s="553"/>
      <c r="AE130" s="553"/>
      <c r="AF130" s="554"/>
      <c r="AG130" s="551"/>
      <c r="AH130" s="553"/>
      <c r="AI130" s="553"/>
      <c r="AJ130" s="553"/>
      <c r="AK130" s="553"/>
      <c r="AL130" s="553"/>
      <c r="AM130" s="554"/>
      <c r="AN130" s="551"/>
      <c r="AO130" s="553"/>
      <c r="AP130" s="553"/>
      <c r="AQ130" s="553"/>
      <c r="AR130" s="553"/>
      <c r="AS130" s="553"/>
      <c r="AT130" s="554"/>
      <c r="AU130" s="551"/>
      <c r="AV130" s="553"/>
      <c r="AW130" s="553"/>
      <c r="AX130" s="556"/>
      <c r="AY130" s="560"/>
      <c r="AZ130" s="563"/>
      <c r="BA130" s="566"/>
      <c r="BB130" s="304"/>
      <c r="BC130" s="129"/>
      <c r="BD130" s="129"/>
      <c r="BE130" s="129"/>
      <c r="BF130" s="141"/>
    </row>
    <row r="131" spans="2:58" ht="20.25" customHeight="1">
      <c r="B131" s="362"/>
      <c r="C131" s="35"/>
      <c r="D131" s="55"/>
      <c r="E131" s="65"/>
      <c r="F131" s="69"/>
      <c r="G131" s="82"/>
      <c r="H131" s="94"/>
      <c r="I131" s="103"/>
      <c r="J131" s="103"/>
      <c r="K131" s="108"/>
      <c r="L131" s="118"/>
      <c r="M131" s="128"/>
      <c r="N131" s="128"/>
      <c r="O131" s="140"/>
      <c r="P131" s="413" t="s">
        <v>27</v>
      </c>
      <c r="Q131" s="422"/>
      <c r="R131" s="430"/>
      <c r="S131" s="441" t="str">
        <f>IF(S130="","",VLOOKUP(S130,'シフト記号表（勤務時間帯）'!$C$6:$K$35,9,FALSE))</f>
        <v/>
      </c>
      <c r="T131" s="447" t="str">
        <f>IF(T130="","",VLOOKUP(T130,'シフト記号表（勤務時間帯）'!$C$6:$K$35,9,FALSE))</f>
        <v/>
      </c>
      <c r="U131" s="447" t="str">
        <f>IF(U130="","",VLOOKUP(U130,'シフト記号表（勤務時間帯）'!$C$6:$K$35,9,FALSE))</f>
        <v/>
      </c>
      <c r="V131" s="447" t="str">
        <f>IF(V130="","",VLOOKUP(V130,'シフト記号表（勤務時間帯）'!$C$6:$K$35,9,FALSE))</f>
        <v/>
      </c>
      <c r="W131" s="447" t="str">
        <f>IF(W130="","",VLOOKUP(W130,'シフト記号表（勤務時間帯）'!$C$6:$K$35,9,FALSE))</f>
        <v/>
      </c>
      <c r="X131" s="447" t="str">
        <f>IF(X130="","",VLOOKUP(X130,'シフト記号表（勤務時間帯）'!$C$6:$K$35,9,FALSE))</f>
        <v/>
      </c>
      <c r="Y131" s="454" t="str">
        <f>IF(Y130="","",VLOOKUP(Y130,'シフト記号表（勤務時間帯）'!$C$6:$K$35,9,FALSE))</f>
        <v/>
      </c>
      <c r="Z131" s="441" t="str">
        <f>IF(Z130="","",VLOOKUP(Z130,'シフト記号表（勤務時間帯）'!$C$6:$K$35,9,FALSE))</f>
        <v/>
      </c>
      <c r="AA131" s="447" t="str">
        <f>IF(AA130="","",VLOOKUP(AA130,'シフト記号表（勤務時間帯）'!$C$6:$K$35,9,FALSE))</f>
        <v/>
      </c>
      <c r="AB131" s="447" t="str">
        <f>IF(AB130="","",VLOOKUP(AB130,'シフト記号表（勤務時間帯）'!$C$6:$K$35,9,FALSE))</f>
        <v/>
      </c>
      <c r="AC131" s="447" t="str">
        <f>IF(AC130="","",VLOOKUP(AC130,'シフト記号表（勤務時間帯）'!$C$6:$K$35,9,FALSE))</f>
        <v/>
      </c>
      <c r="AD131" s="447" t="str">
        <f>IF(AD130="","",VLOOKUP(AD130,'シフト記号表（勤務時間帯）'!$C$6:$K$35,9,FALSE))</f>
        <v/>
      </c>
      <c r="AE131" s="447" t="str">
        <f>IF(AE130="","",VLOOKUP(AE130,'シフト記号表（勤務時間帯）'!$C$6:$K$35,9,FALSE))</f>
        <v/>
      </c>
      <c r="AF131" s="454" t="str">
        <f>IF(AF130="","",VLOOKUP(AF130,'シフト記号表（勤務時間帯）'!$C$6:$K$35,9,FALSE))</f>
        <v/>
      </c>
      <c r="AG131" s="441" t="str">
        <f>IF(AG130="","",VLOOKUP(AG130,'シフト記号表（勤務時間帯）'!$C$6:$K$35,9,FALSE))</f>
        <v/>
      </c>
      <c r="AH131" s="447" t="str">
        <f>IF(AH130="","",VLOOKUP(AH130,'シフト記号表（勤務時間帯）'!$C$6:$K$35,9,FALSE))</f>
        <v/>
      </c>
      <c r="AI131" s="447" t="str">
        <f>IF(AI130="","",VLOOKUP(AI130,'シフト記号表（勤務時間帯）'!$C$6:$K$35,9,FALSE))</f>
        <v/>
      </c>
      <c r="AJ131" s="447" t="str">
        <f>IF(AJ130="","",VLOOKUP(AJ130,'シフト記号表（勤務時間帯）'!$C$6:$K$35,9,FALSE))</f>
        <v/>
      </c>
      <c r="AK131" s="447" t="str">
        <f>IF(AK130="","",VLOOKUP(AK130,'シフト記号表（勤務時間帯）'!$C$6:$K$35,9,FALSE))</f>
        <v/>
      </c>
      <c r="AL131" s="447" t="str">
        <f>IF(AL130="","",VLOOKUP(AL130,'シフト記号表（勤務時間帯）'!$C$6:$K$35,9,FALSE))</f>
        <v/>
      </c>
      <c r="AM131" s="454" t="str">
        <f>IF(AM130="","",VLOOKUP(AM130,'シフト記号表（勤務時間帯）'!$C$6:$K$35,9,FALSE))</f>
        <v/>
      </c>
      <c r="AN131" s="441" t="str">
        <f>IF(AN130="","",VLOOKUP(AN130,'シフト記号表（勤務時間帯）'!$C$6:$K$35,9,FALSE))</f>
        <v/>
      </c>
      <c r="AO131" s="447" t="str">
        <f>IF(AO130="","",VLOOKUP(AO130,'シフト記号表（勤務時間帯）'!$C$6:$K$35,9,FALSE))</f>
        <v/>
      </c>
      <c r="AP131" s="447" t="str">
        <f>IF(AP130="","",VLOOKUP(AP130,'シフト記号表（勤務時間帯）'!$C$6:$K$35,9,FALSE))</f>
        <v/>
      </c>
      <c r="AQ131" s="447" t="str">
        <f>IF(AQ130="","",VLOOKUP(AQ130,'シフト記号表（勤務時間帯）'!$C$6:$K$35,9,FALSE))</f>
        <v/>
      </c>
      <c r="AR131" s="447" t="str">
        <f>IF(AR130="","",VLOOKUP(AR130,'シフト記号表（勤務時間帯）'!$C$6:$K$35,9,FALSE))</f>
        <v/>
      </c>
      <c r="AS131" s="447" t="str">
        <f>IF(AS130="","",VLOOKUP(AS130,'シフト記号表（勤務時間帯）'!$C$6:$K$35,9,FALSE))</f>
        <v/>
      </c>
      <c r="AT131" s="454" t="str">
        <f>IF(AT130="","",VLOOKUP(AT130,'シフト記号表（勤務時間帯）'!$C$6:$K$35,9,FALSE))</f>
        <v/>
      </c>
      <c r="AU131" s="441" t="str">
        <f>IF(AU130="","",VLOOKUP(AU130,'シフト記号表（勤務時間帯）'!$C$6:$K$35,9,FALSE))</f>
        <v/>
      </c>
      <c r="AV131" s="447" t="str">
        <f>IF(AV130="","",VLOOKUP(AV130,'シフト記号表（勤務時間帯）'!$C$6:$K$35,9,FALSE))</f>
        <v/>
      </c>
      <c r="AW131" s="447" t="str">
        <f>IF(AW130="","",VLOOKUP(AW130,'シフト記号表（勤務時間帯）'!$C$6:$K$35,9,FALSE))</f>
        <v/>
      </c>
      <c r="AX131" s="479">
        <f>IF($BB$3="４週",SUM(S131:AT131),IF($BB$3="暦月",SUM(S131:AW131),""))</f>
        <v>0</v>
      </c>
      <c r="AY131" s="490"/>
      <c r="AZ131" s="501">
        <f>IF($BB$3="４週",AX131/4,IF($BB$3="暦月",'地密通所（100名）'!AX131/('地密通所（100名）'!$BB$8/7),""))</f>
        <v>0</v>
      </c>
      <c r="BA131" s="509"/>
      <c r="BB131" s="305"/>
      <c r="BC131" s="128"/>
      <c r="BD131" s="128"/>
      <c r="BE131" s="128"/>
      <c r="BF131" s="140"/>
    </row>
    <row r="132" spans="2:58" ht="20.25" customHeight="1">
      <c r="B132" s="362"/>
      <c r="C132" s="36"/>
      <c r="D132" s="56"/>
      <c r="E132" s="66"/>
      <c r="F132" s="543">
        <f>C130</f>
        <v>0</v>
      </c>
      <c r="G132" s="83"/>
      <c r="H132" s="94"/>
      <c r="I132" s="103"/>
      <c r="J132" s="103"/>
      <c r="K132" s="108"/>
      <c r="L132" s="120"/>
      <c r="M132" s="130"/>
      <c r="N132" s="130"/>
      <c r="O132" s="142"/>
      <c r="P132" s="414" t="s">
        <v>73</v>
      </c>
      <c r="Q132" s="423"/>
      <c r="R132" s="431"/>
      <c r="S132" s="442" t="str">
        <f>IF(S130="","",VLOOKUP(S130,'シフト記号表（勤務時間帯）'!$C$6:$U$35,19,FALSE))</f>
        <v/>
      </c>
      <c r="T132" s="448" t="str">
        <f>IF(T130="","",VLOOKUP(T130,'シフト記号表（勤務時間帯）'!$C$6:$U$35,19,FALSE))</f>
        <v/>
      </c>
      <c r="U132" s="448" t="str">
        <f>IF(U130="","",VLOOKUP(U130,'シフト記号表（勤務時間帯）'!$C$6:$U$35,19,FALSE))</f>
        <v/>
      </c>
      <c r="V132" s="448" t="str">
        <f>IF(V130="","",VLOOKUP(V130,'シフト記号表（勤務時間帯）'!$C$6:$U$35,19,FALSE))</f>
        <v/>
      </c>
      <c r="W132" s="448" t="str">
        <f>IF(W130="","",VLOOKUP(W130,'シフト記号表（勤務時間帯）'!$C$6:$U$35,19,FALSE))</f>
        <v/>
      </c>
      <c r="X132" s="448" t="str">
        <f>IF(X130="","",VLOOKUP(X130,'シフト記号表（勤務時間帯）'!$C$6:$U$35,19,FALSE))</f>
        <v/>
      </c>
      <c r="Y132" s="455" t="str">
        <f>IF(Y130="","",VLOOKUP(Y130,'シフト記号表（勤務時間帯）'!$C$6:$U$35,19,FALSE))</f>
        <v/>
      </c>
      <c r="Z132" s="442" t="str">
        <f>IF(Z130="","",VLOOKUP(Z130,'シフト記号表（勤務時間帯）'!$C$6:$U$35,19,FALSE))</f>
        <v/>
      </c>
      <c r="AA132" s="448" t="str">
        <f>IF(AA130="","",VLOOKUP(AA130,'シフト記号表（勤務時間帯）'!$C$6:$U$35,19,FALSE))</f>
        <v/>
      </c>
      <c r="AB132" s="448" t="str">
        <f>IF(AB130="","",VLOOKUP(AB130,'シフト記号表（勤務時間帯）'!$C$6:$U$35,19,FALSE))</f>
        <v/>
      </c>
      <c r="AC132" s="448" t="str">
        <f>IF(AC130="","",VLOOKUP(AC130,'シフト記号表（勤務時間帯）'!$C$6:$U$35,19,FALSE))</f>
        <v/>
      </c>
      <c r="AD132" s="448" t="str">
        <f>IF(AD130="","",VLOOKUP(AD130,'シフト記号表（勤務時間帯）'!$C$6:$U$35,19,FALSE))</f>
        <v/>
      </c>
      <c r="AE132" s="448" t="str">
        <f>IF(AE130="","",VLOOKUP(AE130,'シフト記号表（勤務時間帯）'!$C$6:$U$35,19,FALSE))</f>
        <v/>
      </c>
      <c r="AF132" s="455" t="str">
        <f>IF(AF130="","",VLOOKUP(AF130,'シフト記号表（勤務時間帯）'!$C$6:$U$35,19,FALSE))</f>
        <v/>
      </c>
      <c r="AG132" s="442" t="str">
        <f>IF(AG130="","",VLOOKUP(AG130,'シフト記号表（勤務時間帯）'!$C$6:$U$35,19,FALSE))</f>
        <v/>
      </c>
      <c r="AH132" s="448" t="str">
        <f>IF(AH130="","",VLOOKUP(AH130,'シフト記号表（勤務時間帯）'!$C$6:$U$35,19,FALSE))</f>
        <v/>
      </c>
      <c r="AI132" s="448" t="str">
        <f>IF(AI130="","",VLOOKUP(AI130,'シフト記号表（勤務時間帯）'!$C$6:$U$35,19,FALSE))</f>
        <v/>
      </c>
      <c r="AJ132" s="448" t="str">
        <f>IF(AJ130="","",VLOOKUP(AJ130,'シフト記号表（勤務時間帯）'!$C$6:$U$35,19,FALSE))</f>
        <v/>
      </c>
      <c r="AK132" s="448" t="str">
        <f>IF(AK130="","",VLOOKUP(AK130,'シフト記号表（勤務時間帯）'!$C$6:$U$35,19,FALSE))</f>
        <v/>
      </c>
      <c r="AL132" s="448" t="str">
        <f>IF(AL130="","",VLOOKUP(AL130,'シフト記号表（勤務時間帯）'!$C$6:$U$35,19,FALSE))</f>
        <v/>
      </c>
      <c r="AM132" s="455" t="str">
        <f>IF(AM130="","",VLOOKUP(AM130,'シフト記号表（勤務時間帯）'!$C$6:$U$35,19,FALSE))</f>
        <v/>
      </c>
      <c r="AN132" s="442" t="str">
        <f>IF(AN130="","",VLOOKUP(AN130,'シフト記号表（勤務時間帯）'!$C$6:$U$35,19,FALSE))</f>
        <v/>
      </c>
      <c r="AO132" s="448" t="str">
        <f>IF(AO130="","",VLOOKUP(AO130,'シフト記号表（勤務時間帯）'!$C$6:$U$35,19,FALSE))</f>
        <v/>
      </c>
      <c r="AP132" s="448" t="str">
        <f>IF(AP130="","",VLOOKUP(AP130,'シフト記号表（勤務時間帯）'!$C$6:$U$35,19,FALSE))</f>
        <v/>
      </c>
      <c r="AQ132" s="448" t="str">
        <f>IF(AQ130="","",VLOOKUP(AQ130,'シフト記号表（勤務時間帯）'!$C$6:$U$35,19,FALSE))</f>
        <v/>
      </c>
      <c r="AR132" s="448" t="str">
        <f>IF(AR130="","",VLOOKUP(AR130,'シフト記号表（勤務時間帯）'!$C$6:$U$35,19,FALSE))</f>
        <v/>
      </c>
      <c r="AS132" s="448" t="str">
        <f>IF(AS130="","",VLOOKUP(AS130,'シフト記号表（勤務時間帯）'!$C$6:$U$35,19,FALSE))</f>
        <v/>
      </c>
      <c r="AT132" s="455" t="str">
        <f>IF(AT130="","",VLOOKUP(AT130,'シフト記号表（勤務時間帯）'!$C$6:$U$35,19,FALSE))</f>
        <v/>
      </c>
      <c r="AU132" s="442" t="str">
        <f>IF(AU130="","",VLOOKUP(AU130,'シフト記号表（勤務時間帯）'!$C$6:$U$35,19,FALSE))</f>
        <v/>
      </c>
      <c r="AV132" s="448" t="str">
        <f>IF(AV130="","",VLOOKUP(AV130,'シフト記号表（勤務時間帯）'!$C$6:$U$35,19,FALSE))</f>
        <v/>
      </c>
      <c r="AW132" s="448" t="str">
        <f>IF(AW130="","",VLOOKUP(AW130,'シフト記号表（勤務時間帯）'!$C$6:$U$35,19,FALSE))</f>
        <v/>
      </c>
      <c r="AX132" s="480">
        <f>IF($BB$3="４週",SUM(S132:AT132),IF($BB$3="暦月",SUM(S132:AW132),""))</f>
        <v>0</v>
      </c>
      <c r="AY132" s="491"/>
      <c r="AZ132" s="502">
        <f>IF($BB$3="４週",AX132/4,IF($BB$3="暦月",'地密通所（100名）'!AX132/('地密通所（100名）'!$BB$8/7),""))</f>
        <v>0</v>
      </c>
      <c r="BA132" s="510"/>
      <c r="BB132" s="306"/>
      <c r="BC132" s="130"/>
      <c r="BD132" s="130"/>
      <c r="BE132" s="130"/>
      <c r="BF132" s="142"/>
    </row>
    <row r="133" spans="2:58" ht="20.25" customHeight="1">
      <c r="B133" s="362">
        <f>B130+1</f>
        <v>38</v>
      </c>
      <c r="C133" s="34"/>
      <c r="D133" s="54"/>
      <c r="E133" s="64"/>
      <c r="F133" s="71"/>
      <c r="G133" s="71"/>
      <c r="H133" s="95"/>
      <c r="I133" s="103"/>
      <c r="J133" s="103"/>
      <c r="K133" s="108"/>
      <c r="L133" s="119"/>
      <c r="M133" s="129"/>
      <c r="N133" s="129"/>
      <c r="O133" s="141"/>
      <c r="P133" s="415" t="s">
        <v>70</v>
      </c>
      <c r="Q133" s="424"/>
      <c r="R133" s="432"/>
      <c r="S133" s="551"/>
      <c r="T133" s="553"/>
      <c r="U133" s="553"/>
      <c r="V133" s="553"/>
      <c r="W133" s="553"/>
      <c r="X133" s="553"/>
      <c r="Y133" s="554"/>
      <c r="Z133" s="551"/>
      <c r="AA133" s="553"/>
      <c r="AB133" s="553"/>
      <c r="AC133" s="553"/>
      <c r="AD133" s="553"/>
      <c r="AE133" s="553"/>
      <c r="AF133" s="554"/>
      <c r="AG133" s="551"/>
      <c r="AH133" s="553"/>
      <c r="AI133" s="553"/>
      <c r="AJ133" s="553"/>
      <c r="AK133" s="553"/>
      <c r="AL133" s="553"/>
      <c r="AM133" s="554"/>
      <c r="AN133" s="551"/>
      <c r="AO133" s="553"/>
      <c r="AP133" s="553"/>
      <c r="AQ133" s="553"/>
      <c r="AR133" s="553"/>
      <c r="AS133" s="553"/>
      <c r="AT133" s="554"/>
      <c r="AU133" s="551"/>
      <c r="AV133" s="553"/>
      <c r="AW133" s="553"/>
      <c r="AX133" s="556"/>
      <c r="AY133" s="560"/>
      <c r="AZ133" s="563"/>
      <c r="BA133" s="566"/>
      <c r="BB133" s="304"/>
      <c r="BC133" s="129"/>
      <c r="BD133" s="129"/>
      <c r="BE133" s="129"/>
      <c r="BF133" s="141"/>
    </row>
    <row r="134" spans="2:58" ht="20.25" customHeight="1">
      <c r="B134" s="362"/>
      <c r="C134" s="35"/>
      <c r="D134" s="55"/>
      <c r="E134" s="65"/>
      <c r="F134" s="69"/>
      <c r="G134" s="82"/>
      <c r="H134" s="94"/>
      <c r="I134" s="103"/>
      <c r="J134" s="103"/>
      <c r="K134" s="108"/>
      <c r="L134" s="118"/>
      <c r="M134" s="128"/>
      <c r="N134" s="128"/>
      <c r="O134" s="140"/>
      <c r="P134" s="413" t="s">
        <v>27</v>
      </c>
      <c r="Q134" s="422"/>
      <c r="R134" s="430"/>
      <c r="S134" s="441" t="str">
        <f>IF(S133="","",VLOOKUP(S133,'シフト記号表（勤務時間帯）'!$C$6:$K$35,9,FALSE))</f>
        <v/>
      </c>
      <c r="T134" s="447" t="str">
        <f>IF(T133="","",VLOOKUP(T133,'シフト記号表（勤務時間帯）'!$C$6:$K$35,9,FALSE))</f>
        <v/>
      </c>
      <c r="U134" s="447" t="str">
        <f>IF(U133="","",VLOOKUP(U133,'シフト記号表（勤務時間帯）'!$C$6:$K$35,9,FALSE))</f>
        <v/>
      </c>
      <c r="V134" s="447" t="str">
        <f>IF(V133="","",VLOOKUP(V133,'シフト記号表（勤務時間帯）'!$C$6:$K$35,9,FALSE))</f>
        <v/>
      </c>
      <c r="W134" s="447" t="str">
        <f>IF(W133="","",VLOOKUP(W133,'シフト記号表（勤務時間帯）'!$C$6:$K$35,9,FALSE))</f>
        <v/>
      </c>
      <c r="X134" s="447" t="str">
        <f>IF(X133="","",VLOOKUP(X133,'シフト記号表（勤務時間帯）'!$C$6:$K$35,9,FALSE))</f>
        <v/>
      </c>
      <c r="Y134" s="454" t="str">
        <f>IF(Y133="","",VLOOKUP(Y133,'シフト記号表（勤務時間帯）'!$C$6:$K$35,9,FALSE))</f>
        <v/>
      </c>
      <c r="Z134" s="441" t="str">
        <f>IF(Z133="","",VLOOKUP(Z133,'シフト記号表（勤務時間帯）'!$C$6:$K$35,9,FALSE))</f>
        <v/>
      </c>
      <c r="AA134" s="447" t="str">
        <f>IF(AA133="","",VLOOKUP(AA133,'シフト記号表（勤務時間帯）'!$C$6:$K$35,9,FALSE))</f>
        <v/>
      </c>
      <c r="AB134" s="447" t="str">
        <f>IF(AB133="","",VLOOKUP(AB133,'シフト記号表（勤務時間帯）'!$C$6:$K$35,9,FALSE))</f>
        <v/>
      </c>
      <c r="AC134" s="447" t="str">
        <f>IF(AC133="","",VLOOKUP(AC133,'シフト記号表（勤務時間帯）'!$C$6:$K$35,9,FALSE))</f>
        <v/>
      </c>
      <c r="AD134" s="447" t="str">
        <f>IF(AD133="","",VLOOKUP(AD133,'シフト記号表（勤務時間帯）'!$C$6:$K$35,9,FALSE))</f>
        <v/>
      </c>
      <c r="AE134" s="447" t="str">
        <f>IF(AE133="","",VLOOKUP(AE133,'シフト記号表（勤務時間帯）'!$C$6:$K$35,9,FALSE))</f>
        <v/>
      </c>
      <c r="AF134" s="454" t="str">
        <f>IF(AF133="","",VLOOKUP(AF133,'シフト記号表（勤務時間帯）'!$C$6:$K$35,9,FALSE))</f>
        <v/>
      </c>
      <c r="AG134" s="441" t="str">
        <f>IF(AG133="","",VLOOKUP(AG133,'シフト記号表（勤務時間帯）'!$C$6:$K$35,9,FALSE))</f>
        <v/>
      </c>
      <c r="AH134" s="447" t="str">
        <f>IF(AH133="","",VLOOKUP(AH133,'シフト記号表（勤務時間帯）'!$C$6:$K$35,9,FALSE))</f>
        <v/>
      </c>
      <c r="AI134" s="447" t="str">
        <f>IF(AI133="","",VLOOKUP(AI133,'シフト記号表（勤務時間帯）'!$C$6:$K$35,9,FALSE))</f>
        <v/>
      </c>
      <c r="AJ134" s="447" t="str">
        <f>IF(AJ133="","",VLOOKUP(AJ133,'シフト記号表（勤務時間帯）'!$C$6:$K$35,9,FALSE))</f>
        <v/>
      </c>
      <c r="AK134" s="447" t="str">
        <f>IF(AK133="","",VLOOKUP(AK133,'シフト記号表（勤務時間帯）'!$C$6:$K$35,9,FALSE))</f>
        <v/>
      </c>
      <c r="AL134" s="447" t="str">
        <f>IF(AL133="","",VLOOKUP(AL133,'シフト記号表（勤務時間帯）'!$C$6:$K$35,9,FALSE))</f>
        <v/>
      </c>
      <c r="AM134" s="454" t="str">
        <f>IF(AM133="","",VLOOKUP(AM133,'シフト記号表（勤務時間帯）'!$C$6:$K$35,9,FALSE))</f>
        <v/>
      </c>
      <c r="AN134" s="441" t="str">
        <f>IF(AN133="","",VLOOKUP(AN133,'シフト記号表（勤務時間帯）'!$C$6:$K$35,9,FALSE))</f>
        <v/>
      </c>
      <c r="AO134" s="447" t="str">
        <f>IF(AO133="","",VLOOKUP(AO133,'シフト記号表（勤務時間帯）'!$C$6:$K$35,9,FALSE))</f>
        <v/>
      </c>
      <c r="AP134" s="447" t="str">
        <f>IF(AP133="","",VLOOKUP(AP133,'シフト記号表（勤務時間帯）'!$C$6:$K$35,9,FALSE))</f>
        <v/>
      </c>
      <c r="AQ134" s="447" t="str">
        <f>IF(AQ133="","",VLOOKUP(AQ133,'シフト記号表（勤務時間帯）'!$C$6:$K$35,9,FALSE))</f>
        <v/>
      </c>
      <c r="AR134" s="447" t="str">
        <f>IF(AR133="","",VLOOKUP(AR133,'シフト記号表（勤務時間帯）'!$C$6:$K$35,9,FALSE))</f>
        <v/>
      </c>
      <c r="AS134" s="447" t="str">
        <f>IF(AS133="","",VLOOKUP(AS133,'シフト記号表（勤務時間帯）'!$C$6:$K$35,9,FALSE))</f>
        <v/>
      </c>
      <c r="AT134" s="454" t="str">
        <f>IF(AT133="","",VLOOKUP(AT133,'シフト記号表（勤務時間帯）'!$C$6:$K$35,9,FALSE))</f>
        <v/>
      </c>
      <c r="AU134" s="441" t="str">
        <f>IF(AU133="","",VLOOKUP(AU133,'シフト記号表（勤務時間帯）'!$C$6:$K$35,9,FALSE))</f>
        <v/>
      </c>
      <c r="AV134" s="447" t="str">
        <f>IF(AV133="","",VLOOKUP(AV133,'シフト記号表（勤務時間帯）'!$C$6:$K$35,9,FALSE))</f>
        <v/>
      </c>
      <c r="AW134" s="447" t="str">
        <f>IF(AW133="","",VLOOKUP(AW133,'シフト記号表（勤務時間帯）'!$C$6:$K$35,9,FALSE))</f>
        <v/>
      </c>
      <c r="AX134" s="479">
        <f>IF($BB$3="４週",SUM(S134:AT134),IF($BB$3="暦月",SUM(S134:AW134),""))</f>
        <v>0</v>
      </c>
      <c r="AY134" s="490"/>
      <c r="AZ134" s="501">
        <f>IF($BB$3="４週",AX134/4,IF($BB$3="暦月",'地密通所（100名）'!AX134/('地密通所（100名）'!$BB$8/7),""))</f>
        <v>0</v>
      </c>
      <c r="BA134" s="509"/>
      <c r="BB134" s="305"/>
      <c r="BC134" s="128"/>
      <c r="BD134" s="128"/>
      <c r="BE134" s="128"/>
      <c r="BF134" s="140"/>
    </row>
    <row r="135" spans="2:58" ht="20.25" customHeight="1">
      <c r="B135" s="362"/>
      <c r="C135" s="36"/>
      <c r="D135" s="56"/>
      <c r="E135" s="66"/>
      <c r="F135" s="543">
        <f>C133</f>
        <v>0</v>
      </c>
      <c r="G135" s="83"/>
      <c r="H135" s="94"/>
      <c r="I135" s="103"/>
      <c r="J135" s="103"/>
      <c r="K135" s="108"/>
      <c r="L135" s="120"/>
      <c r="M135" s="130"/>
      <c r="N135" s="130"/>
      <c r="O135" s="142"/>
      <c r="P135" s="414" t="s">
        <v>73</v>
      </c>
      <c r="Q135" s="423"/>
      <c r="R135" s="431"/>
      <c r="S135" s="442" t="str">
        <f>IF(S133="","",VLOOKUP(S133,'シフト記号表（勤務時間帯）'!$C$6:$U$35,19,FALSE))</f>
        <v/>
      </c>
      <c r="T135" s="448" t="str">
        <f>IF(T133="","",VLOOKUP(T133,'シフト記号表（勤務時間帯）'!$C$6:$U$35,19,FALSE))</f>
        <v/>
      </c>
      <c r="U135" s="448" t="str">
        <f>IF(U133="","",VLOOKUP(U133,'シフト記号表（勤務時間帯）'!$C$6:$U$35,19,FALSE))</f>
        <v/>
      </c>
      <c r="V135" s="448" t="str">
        <f>IF(V133="","",VLOOKUP(V133,'シフト記号表（勤務時間帯）'!$C$6:$U$35,19,FALSE))</f>
        <v/>
      </c>
      <c r="W135" s="448" t="str">
        <f>IF(W133="","",VLOOKUP(W133,'シフト記号表（勤務時間帯）'!$C$6:$U$35,19,FALSE))</f>
        <v/>
      </c>
      <c r="X135" s="448" t="str">
        <f>IF(X133="","",VLOOKUP(X133,'シフト記号表（勤務時間帯）'!$C$6:$U$35,19,FALSE))</f>
        <v/>
      </c>
      <c r="Y135" s="455" t="str">
        <f>IF(Y133="","",VLOOKUP(Y133,'シフト記号表（勤務時間帯）'!$C$6:$U$35,19,FALSE))</f>
        <v/>
      </c>
      <c r="Z135" s="442" t="str">
        <f>IF(Z133="","",VLOOKUP(Z133,'シフト記号表（勤務時間帯）'!$C$6:$U$35,19,FALSE))</f>
        <v/>
      </c>
      <c r="AA135" s="448" t="str">
        <f>IF(AA133="","",VLOOKUP(AA133,'シフト記号表（勤務時間帯）'!$C$6:$U$35,19,FALSE))</f>
        <v/>
      </c>
      <c r="AB135" s="448" t="str">
        <f>IF(AB133="","",VLOOKUP(AB133,'シフト記号表（勤務時間帯）'!$C$6:$U$35,19,FALSE))</f>
        <v/>
      </c>
      <c r="AC135" s="448" t="str">
        <f>IF(AC133="","",VLOOKUP(AC133,'シフト記号表（勤務時間帯）'!$C$6:$U$35,19,FALSE))</f>
        <v/>
      </c>
      <c r="AD135" s="448" t="str">
        <f>IF(AD133="","",VLOOKUP(AD133,'シフト記号表（勤務時間帯）'!$C$6:$U$35,19,FALSE))</f>
        <v/>
      </c>
      <c r="AE135" s="448" t="str">
        <f>IF(AE133="","",VLOOKUP(AE133,'シフト記号表（勤務時間帯）'!$C$6:$U$35,19,FALSE))</f>
        <v/>
      </c>
      <c r="AF135" s="455" t="str">
        <f>IF(AF133="","",VLOOKUP(AF133,'シフト記号表（勤務時間帯）'!$C$6:$U$35,19,FALSE))</f>
        <v/>
      </c>
      <c r="AG135" s="442" t="str">
        <f>IF(AG133="","",VLOOKUP(AG133,'シフト記号表（勤務時間帯）'!$C$6:$U$35,19,FALSE))</f>
        <v/>
      </c>
      <c r="AH135" s="448" t="str">
        <f>IF(AH133="","",VLOOKUP(AH133,'シフト記号表（勤務時間帯）'!$C$6:$U$35,19,FALSE))</f>
        <v/>
      </c>
      <c r="AI135" s="448" t="str">
        <f>IF(AI133="","",VLOOKUP(AI133,'シフト記号表（勤務時間帯）'!$C$6:$U$35,19,FALSE))</f>
        <v/>
      </c>
      <c r="AJ135" s="448" t="str">
        <f>IF(AJ133="","",VLOOKUP(AJ133,'シフト記号表（勤務時間帯）'!$C$6:$U$35,19,FALSE))</f>
        <v/>
      </c>
      <c r="AK135" s="448" t="str">
        <f>IF(AK133="","",VLOOKUP(AK133,'シフト記号表（勤務時間帯）'!$C$6:$U$35,19,FALSE))</f>
        <v/>
      </c>
      <c r="AL135" s="448" t="str">
        <f>IF(AL133="","",VLOOKUP(AL133,'シフト記号表（勤務時間帯）'!$C$6:$U$35,19,FALSE))</f>
        <v/>
      </c>
      <c r="AM135" s="455" t="str">
        <f>IF(AM133="","",VLOOKUP(AM133,'シフト記号表（勤務時間帯）'!$C$6:$U$35,19,FALSE))</f>
        <v/>
      </c>
      <c r="AN135" s="442" t="str">
        <f>IF(AN133="","",VLOOKUP(AN133,'シフト記号表（勤務時間帯）'!$C$6:$U$35,19,FALSE))</f>
        <v/>
      </c>
      <c r="AO135" s="448" t="str">
        <f>IF(AO133="","",VLOOKUP(AO133,'シフト記号表（勤務時間帯）'!$C$6:$U$35,19,FALSE))</f>
        <v/>
      </c>
      <c r="AP135" s="448" t="str">
        <f>IF(AP133="","",VLOOKUP(AP133,'シフト記号表（勤務時間帯）'!$C$6:$U$35,19,FALSE))</f>
        <v/>
      </c>
      <c r="AQ135" s="448" t="str">
        <f>IF(AQ133="","",VLOOKUP(AQ133,'シフト記号表（勤務時間帯）'!$C$6:$U$35,19,FALSE))</f>
        <v/>
      </c>
      <c r="AR135" s="448" t="str">
        <f>IF(AR133="","",VLOOKUP(AR133,'シフト記号表（勤務時間帯）'!$C$6:$U$35,19,FALSE))</f>
        <v/>
      </c>
      <c r="AS135" s="448" t="str">
        <f>IF(AS133="","",VLOOKUP(AS133,'シフト記号表（勤務時間帯）'!$C$6:$U$35,19,FALSE))</f>
        <v/>
      </c>
      <c r="AT135" s="455" t="str">
        <f>IF(AT133="","",VLOOKUP(AT133,'シフト記号表（勤務時間帯）'!$C$6:$U$35,19,FALSE))</f>
        <v/>
      </c>
      <c r="AU135" s="442" t="str">
        <f>IF(AU133="","",VLOOKUP(AU133,'シフト記号表（勤務時間帯）'!$C$6:$U$35,19,FALSE))</f>
        <v/>
      </c>
      <c r="AV135" s="448" t="str">
        <f>IF(AV133="","",VLOOKUP(AV133,'シフト記号表（勤務時間帯）'!$C$6:$U$35,19,FALSE))</f>
        <v/>
      </c>
      <c r="AW135" s="448" t="str">
        <f>IF(AW133="","",VLOOKUP(AW133,'シフト記号表（勤務時間帯）'!$C$6:$U$35,19,FALSE))</f>
        <v/>
      </c>
      <c r="AX135" s="480">
        <f>IF($BB$3="４週",SUM(S135:AT135),IF($BB$3="暦月",SUM(S135:AW135),""))</f>
        <v>0</v>
      </c>
      <c r="AY135" s="491"/>
      <c r="AZ135" s="502">
        <f>IF($BB$3="４週",AX135/4,IF($BB$3="暦月",'地密通所（100名）'!AX135/('地密通所（100名）'!$BB$8/7),""))</f>
        <v>0</v>
      </c>
      <c r="BA135" s="510"/>
      <c r="BB135" s="306"/>
      <c r="BC135" s="130"/>
      <c r="BD135" s="130"/>
      <c r="BE135" s="130"/>
      <c r="BF135" s="142"/>
    </row>
    <row r="136" spans="2:58" ht="20.25" customHeight="1">
      <c r="B136" s="362">
        <f>B133+1</f>
        <v>39</v>
      </c>
      <c r="C136" s="34"/>
      <c r="D136" s="54"/>
      <c r="E136" s="64"/>
      <c r="F136" s="71"/>
      <c r="G136" s="71"/>
      <c r="H136" s="95"/>
      <c r="I136" s="103"/>
      <c r="J136" s="103"/>
      <c r="K136" s="108"/>
      <c r="L136" s="119"/>
      <c r="M136" s="129"/>
      <c r="N136" s="129"/>
      <c r="O136" s="141"/>
      <c r="P136" s="415" t="s">
        <v>70</v>
      </c>
      <c r="Q136" s="424"/>
      <c r="R136" s="432"/>
      <c r="S136" s="551"/>
      <c r="T136" s="553"/>
      <c r="U136" s="553"/>
      <c r="V136" s="553"/>
      <c r="W136" s="553"/>
      <c r="X136" s="553"/>
      <c r="Y136" s="554"/>
      <c r="Z136" s="551"/>
      <c r="AA136" s="553"/>
      <c r="AB136" s="553"/>
      <c r="AC136" s="553"/>
      <c r="AD136" s="553"/>
      <c r="AE136" s="553"/>
      <c r="AF136" s="554"/>
      <c r="AG136" s="551"/>
      <c r="AH136" s="553"/>
      <c r="AI136" s="553"/>
      <c r="AJ136" s="553"/>
      <c r="AK136" s="553"/>
      <c r="AL136" s="553"/>
      <c r="AM136" s="554"/>
      <c r="AN136" s="551"/>
      <c r="AO136" s="553"/>
      <c r="AP136" s="553"/>
      <c r="AQ136" s="553"/>
      <c r="AR136" s="553"/>
      <c r="AS136" s="553"/>
      <c r="AT136" s="554"/>
      <c r="AU136" s="551"/>
      <c r="AV136" s="553"/>
      <c r="AW136" s="553"/>
      <c r="AX136" s="556"/>
      <c r="AY136" s="560"/>
      <c r="AZ136" s="563"/>
      <c r="BA136" s="566"/>
      <c r="BB136" s="304"/>
      <c r="BC136" s="129"/>
      <c r="BD136" s="129"/>
      <c r="BE136" s="129"/>
      <c r="BF136" s="141"/>
    </row>
    <row r="137" spans="2:58" ht="20.25" customHeight="1">
      <c r="B137" s="362"/>
      <c r="C137" s="35"/>
      <c r="D137" s="55"/>
      <c r="E137" s="65"/>
      <c r="F137" s="69"/>
      <c r="G137" s="82"/>
      <c r="H137" s="94"/>
      <c r="I137" s="103"/>
      <c r="J137" s="103"/>
      <c r="K137" s="108"/>
      <c r="L137" s="118"/>
      <c r="M137" s="128"/>
      <c r="N137" s="128"/>
      <c r="O137" s="140"/>
      <c r="P137" s="413" t="s">
        <v>27</v>
      </c>
      <c r="Q137" s="422"/>
      <c r="R137" s="430"/>
      <c r="S137" s="441" t="str">
        <f>IF(S136="","",VLOOKUP(S136,'シフト記号表（勤務時間帯）'!$C$6:$K$35,9,FALSE))</f>
        <v/>
      </c>
      <c r="T137" s="447" t="str">
        <f>IF(T136="","",VLOOKUP(T136,'シフト記号表（勤務時間帯）'!$C$6:$K$35,9,FALSE))</f>
        <v/>
      </c>
      <c r="U137" s="447" t="str">
        <f>IF(U136="","",VLOOKUP(U136,'シフト記号表（勤務時間帯）'!$C$6:$K$35,9,FALSE))</f>
        <v/>
      </c>
      <c r="V137" s="447" t="str">
        <f>IF(V136="","",VLOOKUP(V136,'シフト記号表（勤務時間帯）'!$C$6:$K$35,9,FALSE))</f>
        <v/>
      </c>
      <c r="W137" s="447" t="str">
        <f>IF(W136="","",VLOOKUP(W136,'シフト記号表（勤務時間帯）'!$C$6:$K$35,9,FALSE))</f>
        <v/>
      </c>
      <c r="X137" s="447" t="str">
        <f>IF(X136="","",VLOOKUP(X136,'シフト記号表（勤務時間帯）'!$C$6:$K$35,9,FALSE))</f>
        <v/>
      </c>
      <c r="Y137" s="454" t="str">
        <f>IF(Y136="","",VLOOKUP(Y136,'シフト記号表（勤務時間帯）'!$C$6:$K$35,9,FALSE))</f>
        <v/>
      </c>
      <c r="Z137" s="441" t="str">
        <f>IF(Z136="","",VLOOKUP(Z136,'シフト記号表（勤務時間帯）'!$C$6:$K$35,9,FALSE))</f>
        <v/>
      </c>
      <c r="AA137" s="447" t="str">
        <f>IF(AA136="","",VLOOKUP(AA136,'シフト記号表（勤務時間帯）'!$C$6:$K$35,9,FALSE))</f>
        <v/>
      </c>
      <c r="AB137" s="447" t="str">
        <f>IF(AB136="","",VLOOKUP(AB136,'シフト記号表（勤務時間帯）'!$C$6:$K$35,9,FALSE))</f>
        <v/>
      </c>
      <c r="AC137" s="447" t="str">
        <f>IF(AC136="","",VLOOKUP(AC136,'シフト記号表（勤務時間帯）'!$C$6:$K$35,9,FALSE))</f>
        <v/>
      </c>
      <c r="AD137" s="447" t="str">
        <f>IF(AD136="","",VLOOKUP(AD136,'シフト記号表（勤務時間帯）'!$C$6:$K$35,9,FALSE))</f>
        <v/>
      </c>
      <c r="AE137" s="447" t="str">
        <f>IF(AE136="","",VLOOKUP(AE136,'シフト記号表（勤務時間帯）'!$C$6:$K$35,9,FALSE))</f>
        <v/>
      </c>
      <c r="AF137" s="454" t="str">
        <f>IF(AF136="","",VLOOKUP(AF136,'シフト記号表（勤務時間帯）'!$C$6:$K$35,9,FALSE))</f>
        <v/>
      </c>
      <c r="AG137" s="441" t="str">
        <f>IF(AG136="","",VLOOKUP(AG136,'シフト記号表（勤務時間帯）'!$C$6:$K$35,9,FALSE))</f>
        <v/>
      </c>
      <c r="AH137" s="447" t="str">
        <f>IF(AH136="","",VLOOKUP(AH136,'シフト記号表（勤務時間帯）'!$C$6:$K$35,9,FALSE))</f>
        <v/>
      </c>
      <c r="AI137" s="447" t="str">
        <f>IF(AI136="","",VLOOKUP(AI136,'シフト記号表（勤務時間帯）'!$C$6:$K$35,9,FALSE))</f>
        <v/>
      </c>
      <c r="AJ137" s="447" t="str">
        <f>IF(AJ136="","",VLOOKUP(AJ136,'シフト記号表（勤務時間帯）'!$C$6:$K$35,9,FALSE))</f>
        <v/>
      </c>
      <c r="AK137" s="447" t="str">
        <f>IF(AK136="","",VLOOKUP(AK136,'シフト記号表（勤務時間帯）'!$C$6:$K$35,9,FALSE))</f>
        <v/>
      </c>
      <c r="AL137" s="447" t="str">
        <f>IF(AL136="","",VLOOKUP(AL136,'シフト記号表（勤務時間帯）'!$C$6:$K$35,9,FALSE))</f>
        <v/>
      </c>
      <c r="AM137" s="454" t="str">
        <f>IF(AM136="","",VLOOKUP(AM136,'シフト記号表（勤務時間帯）'!$C$6:$K$35,9,FALSE))</f>
        <v/>
      </c>
      <c r="AN137" s="441" t="str">
        <f>IF(AN136="","",VLOOKUP(AN136,'シフト記号表（勤務時間帯）'!$C$6:$K$35,9,FALSE))</f>
        <v/>
      </c>
      <c r="AO137" s="447" t="str">
        <f>IF(AO136="","",VLOOKUP(AO136,'シフト記号表（勤務時間帯）'!$C$6:$K$35,9,FALSE))</f>
        <v/>
      </c>
      <c r="AP137" s="447" t="str">
        <f>IF(AP136="","",VLOOKUP(AP136,'シフト記号表（勤務時間帯）'!$C$6:$K$35,9,FALSE))</f>
        <v/>
      </c>
      <c r="AQ137" s="447" t="str">
        <f>IF(AQ136="","",VLOOKUP(AQ136,'シフト記号表（勤務時間帯）'!$C$6:$K$35,9,FALSE))</f>
        <v/>
      </c>
      <c r="AR137" s="447" t="str">
        <f>IF(AR136="","",VLOOKUP(AR136,'シフト記号表（勤務時間帯）'!$C$6:$K$35,9,FALSE))</f>
        <v/>
      </c>
      <c r="AS137" s="447" t="str">
        <f>IF(AS136="","",VLOOKUP(AS136,'シフト記号表（勤務時間帯）'!$C$6:$K$35,9,FALSE))</f>
        <v/>
      </c>
      <c r="AT137" s="454" t="str">
        <f>IF(AT136="","",VLOOKUP(AT136,'シフト記号表（勤務時間帯）'!$C$6:$K$35,9,FALSE))</f>
        <v/>
      </c>
      <c r="AU137" s="441" t="str">
        <f>IF(AU136="","",VLOOKUP(AU136,'シフト記号表（勤務時間帯）'!$C$6:$K$35,9,FALSE))</f>
        <v/>
      </c>
      <c r="AV137" s="447" t="str">
        <f>IF(AV136="","",VLOOKUP(AV136,'シフト記号表（勤務時間帯）'!$C$6:$K$35,9,FALSE))</f>
        <v/>
      </c>
      <c r="AW137" s="447" t="str">
        <f>IF(AW136="","",VLOOKUP(AW136,'シフト記号表（勤務時間帯）'!$C$6:$K$35,9,FALSE))</f>
        <v/>
      </c>
      <c r="AX137" s="479">
        <f>IF($BB$3="４週",SUM(S137:AT137),IF($BB$3="暦月",SUM(S137:AW137),""))</f>
        <v>0</v>
      </c>
      <c r="AY137" s="490"/>
      <c r="AZ137" s="501">
        <f>IF($BB$3="４週",AX137/4,IF($BB$3="暦月",'地密通所（100名）'!AX137/('地密通所（100名）'!$BB$8/7),""))</f>
        <v>0</v>
      </c>
      <c r="BA137" s="509"/>
      <c r="BB137" s="305"/>
      <c r="BC137" s="128"/>
      <c r="BD137" s="128"/>
      <c r="BE137" s="128"/>
      <c r="BF137" s="140"/>
    </row>
    <row r="138" spans="2:58" ht="20.25" customHeight="1">
      <c r="B138" s="362"/>
      <c r="C138" s="36"/>
      <c r="D138" s="56"/>
      <c r="E138" s="66"/>
      <c r="F138" s="543">
        <f>C136</f>
        <v>0</v>
      </c>
      <c r="G138" s="83"/>
      <c r="H138" s="94"/>
      <c r="I138" s="103"/>
      <c r="J138" s="103"/>
      <c r="K138" s="108"/>
      <c r="L138" s="120"/>
      <c r="M138" s="130"/>
      <c r="N138" s="130"/>
      <c r="O138" s="142"/>
      <c r="P138" s="414" t="s">
        <v>73</v>
      </c>
      <c r="Q138" s="423"/>
      <c r="R138" s="431"/>
      <c r="S138" s="442" t="str">
        <f>IF(S136="","",VLOOKUP(S136,'シフト記号表（勤務時間帯）'!$C$6:$U$35,19,FALSE))</f>
        <v/>
      </c>
      <c r="T138" s="448" t="str">
        <f>IF(T136="","",VLOOKUP(T136,'シフト記号表（勤務時間帯）'!$C$6:$U$35,19,FALSE))</f>
        <v/>
      </c>
      <c r="U138" s="448" t="str">
        <f>IF(U136="","",VLOOKUP(U136,'シフト記号表（勤務時間帯）'!$C$6:$U$35,19,FALSE))</f>
        <v/>
      </c>
      <c r="V138" s="448" t="str">
        <f>IF(V136="","",VLOOKUP(V136,'シフト記号表（勤務時間帯）'!$C$6:$U$35,19,FALSE))</f>
        <v/>
      </c>
      <c r="W138" s="448" t="str">
        <f>IF(W136="","",VLOOKUP(W136,'シフト記号表（勤務時間帯）'!$C$6:$U$35,19,FALSE))</f>
        <v/>
      </c>
      <c r="X138" s="448" t="str">
        <f>IF(X136="","",VLOOKUP(X136,'シフト記号表（勤務時間帯）'!$C$6:$U$35,19,FALSE))</f>
        <v/>
      </c>
      <c r="Y138" s="455" t="str">
        <f>IF(Y136="","",VLOOKUP(Y136,'シフト記号表（勤務時間帯）'!$C$6:$U$35,19,FALSE))</f>
        <v/>
      </c>
      <c r="Z138" s="442" t="str">
        <f>IF(Z136="","",VLOOKUP(Z136,'シフト記号表（勤務時間帯）'!$C$6:$U$35,19,FALSE))</f>
        <v/>
      </c>
      <c r="AA138" s="448" t="str">
        <f>IF(AA136="","",VLOOKUP(AA136,'シフト記号表（勤務時間帯）'!$C$6:$U$35,19,FALSE))</f>
        <v/>
      </c>
      <c r="AB138" s="448" t="str">
        <f>IF(AB136="","",VLOOKUP(AB136,'シフト記号表（勤務時間帯）'!$C$6:$U$35,19,FALSE))</f>
        <v/>
      </c>
      <c r="AC138" s="448" t="str">
        <f>IF(AC136="","",VLOOKUP(AC136,'シフト記号表（勤務時間帯）'!$C$6:$U$35,19,FALSE))</f>
        <v/>
      </c>
      <c r="AD138" s="448" t="str">
        <f>IF(AD136="","",VLOOKUP(AD136,'シフト記号表（勤務時間帯）'!$C$6:$U$35,19,FALSE))</f>
        <v/>
      </c>
      <c r="AE138" s="448" t="str">
        <f>IF(AE136="","",VLOOKUP(AE136,'シフト記号表（勤務時間帯）'!$C$6:$U$35,19,FALSE))</f>
        <v/>
      </c>
      <c r="AF138" s="455" t="str">
        <f>IF(AF136="","",VLOOKUP(AF136,'シフト記号表（勤務時間帯）'!$C$6:$U$35,19,FALSE))</f>
        <v/>
      </c>
      <c r="AG138" s="442" t="str">
        <f>IF(AG136="","",VLOOKUP(AG136,'シフト記号表（勤務時間帯）'!$C$6:$U$35,19,FALSE))</f>
        <v/>
      </c>
      <c r="AH138" s="448" t="str">
        <f>IF(AH136="","",VLOOKUP(AH136,'シフト記号表（勤務時間帯）'!$C$6:$U$35,19,FALSE))</f>
        <v/>
      </c>
      <c r="AI138" s="448" t="str">
        <f>IF(AI136="","",VLOOKUP(AI136,'シフト記号表（勤務時間帯）'!$C$6:$U$35,19,FALSE))</f>
        <v/>
      </c>
      <c r="AJ138" s="448" t="str">
        <f>IF(AJ136="","",VLOOKUP(AJ136,'シフト記号表（勤務時間帯）'!$C$6:$U$35,19,FALSE))</f>
        <v/>
      </c>
      <c r="AK138" s="448" t="str">
        <f>IF(AK136="","",VLOOKUP(AK136,'シフト記号表（勤務時間帯）'!$C$6:$U$35,19,FALSE))</f>
        <v/>
      </c>
      <c r="AL138" s="448" t="str">
        <f>IF(AL136="","",VLOOKUP(AL136,'シフト記号表（勤務時間帯）'!$C$6:$U$35,19,FALSE))</f>
        <v/>
      </c>
      <c r="AM138" s="455" t="str">
        <f>IF(AM136="","",VLOOKUP(AM136,'シフト記号表（勤務時間帯）'!$C$6:$U$35,19,FALSE))</f>
        <v/>
      </c>
      <c r="AN138" s="442" t="str">
        <f>IF(AN136="","",VLOOKUP(AN136,'シフト記号表（勤務時間帯）'!$C$6:$U$35,19,FALSE))</f>
        <v/>
      </c>
      <c r="AO138" s="448" t="str">
        <f>IF(AO136="","",VLOOKUP(AO136,'シフト記号表（勤務時間帯）'!$C$6:$U$35,19,FALSE))</f>
        <v/>
      </c>
      <c r="AP138" s="448" t="str">
        <f>IF(AP136="","",VLOOKUP(AP136,'シフト記号表（勤務時間帯）'!$C$6:$U$35,19,FALSE))</f>
        <v/>
      </c>
      <c r="AQ138" s="448" t="str">
        <f>IF(AQ136="","",VLOOKUP(AQ136,'シフト記号表（勤務時間帯）'!$C$6:$U$35,19,FALSE))</f>
        <v/>
      </c>
      <c r="AR138" s="448" t="str">
        <f>IF(AR136="","",VLOOKUP(AR136,'シフト記号表（勤務時間帯）'!$C$6:$U$35,19,FALSE))</f>
        <v/>
      </c>
      <c r="AS138" s="448" t="str">
        <f>IF(AS136="","",VLOOKUP(AS136,'シフト記号表（勤務時間帯）'!$C$6:$U$35,19,FALSE))</f>
        <v/>
      </c>
      <c r="AT138" s="455" t="str">
        <f>IF(AT136="","",VLOOKUP(AT136,'シフト記号表（勤務時間帯）'!$C$6:$U$35,19,FALSE))</f>
        <v/>
      </c>
      <c r="AU138" s="442" t="str">
        <f>IF(AU136="","",VLOOKUP(AU136,'シフト記号表（勤務時間帯）'!$C$6:$U$35,19,FALSE))</f>
        <v/>
      </c>
      <c r="AV138" s="448" t="str">
        <f>IF(AV136="","",VLOOKUP(AV136,'シフト記号表（勤務時間帯）'!$C$6:$U$35,19,FALSE))</f>
        <v/>
      </c>
      <c r="AW138" s="448" t="str">
        <f>IF(AW136="","",VLOOKUP(AW136,'シフト記号表（勤務時間帯）'!$C$6:$U$35,19,FALSE))</f>
        <v/>
      </c>
      <c r="AX138" s="480">
        <f>IF($BB$3="４週",SUM(S138:AT138),IF($BB$3="暦月",SUM(S138:AW138),""))</f>
        <v>0</v>
      </c>
      <c r="AY138" s="491"/>
      <c r="AZ138" s="502">
        <f>IF($BB$3="４週",AX138/4,IF($BB$3="暦月",'地密通所（100名）'!AX138/('地密通所（100名）'!$BB$8/7),""))</f>
        <v>0</v>
      </c>
      <c r="BA138" s="510"/>
      <c r="BB138" s="306"/>
      <c r="BC138" s="130"/>
      <c r="BD138" s="130"/>
      <c r="BE138" s="130"/>
      <c r="BF138" s="142"/>
    </row>
    <row r="139" spans="2:58" ht="20.25" customHeight="1">
      <c r="B139" s="362">
        <f>B136+1</f>
        <v>40</v>
      </c>
      <c r="C139" s="34"/>
      <c r="D139" s="54"/>
      <c r="E139" s="64"/>
      <c r="F139" s="71"/>
      <c r="G139" s="71"/>
      <c r="H139" s="95"/>
      <c r="I139" s="103"/>
      <c r="J139" s="103"/>
      <c r="K139" s="108"/>
      <c r="L139" s="119"/>
      <c r="M139" s="129"/>
      <c r="N139" s="129"/>
      <c r="O139" s="141"/>
      <c r="P139" s="415" t="s">
        <v>70</v>
      </c>
      <c r="Q139" s="424"/>
      <c r="R139" s="432"/>
      <c r="S139" s="551"/>
      <c r="T139" s="553"/>
      <c r="U139" s="553"/>
      <c r="V139" s="553"/>
      <c r="W139" s="553"/>
      <c r="X139" s="553"/>
      <c r="Y139" s="554"/>
      <c r="Z139" s="551"/>
      <c r="AA139" s="553"/>
      <c r="AB139" s="553"/>
      <c r="AC139" s="553"/>
      <c r="AD139" s="553"/>
      <c r="AE139" s="553"/>
      <c r="AF139" s="554"/>
      <c r="AG139" s="551"/>
      <c r="AH139" s="553"/>
      <c r="AI139" s="553"/>
      <c r="AJ139" s="553"/>
      <c r="AK139" s="553"/>
      <c r="AL139" s="553"/>
      <c r="AM139" s="554"/>
      <c r="AN139" s="551"/>
      <c r="AO139" s="553"/>
      <c r="AP139" s="553"/>
      <c r="AQ139" s="553"/>
      <c r="AR139" s="553"/>
      <c r="AS139" s="553"/>
      <c r="AT139" s="554"/>
      <c r="AU139" s="551"/>
      <c r="AV139" s="553"/>
      <c r="AW139" s="553"/>
      <c r="AX139" s="556"/>
      <c r="AY139" s="560"/>
      <c r="AZ139" s="563"/>
      <c r="BA139" s="566"/>
      <c r="BB139" s="304"/>
      <c r="BC139" s="129"/>
      <c r="BD139" s="129"/>
      <c r="BE139" s="129"/>
      <c r="BF139" s="141"/>
    </row>
    <row r="140" spans="2:58" ht="20.25" customHeight="1">
      <c r="B140" s="362"/>
      <c r="C140" s="35"/>
      <c r="D140" s="55"/>
      <c r="E140" s="65"/>
      <c r="F140" s="69"/>
      <c r="G140" s="82"/>
      <c r="H140" s="94"/>
      <c r="I140" s="103"/>
      <c r="J140" s="103"/>
      <c r="K140" s="108"/>
      <c r="L140" s="118"/>
      <c r="M140" s="128"/>
      <c r="N140" s="128"/>
      <c r="O140" s="140"/>
      <c r="P140" s="413" t="s">
        <v>27</v>
      </c>
      <c r="Q140" s="422"/>
      <c r="R140" s="430"/>
      <c r="S140" s="441" t="str">
        <f>IF(S139="","",VLOOKUP(S139,'シフト記号表（勤務時間帯）'!$C$6:$K$35,9,FALSE))</f>
        <v/>
      </c>
      <c r="T140" s="447" t="str">
        <f>IF(T139="","",VLOOKUP(T139,'シフト記号表（勤務時間帯）'!$C$6:$K$35,9,FALSE))</f>
        <v/>
      </c>
      <c r="U140" s="447" t="str">
        <f>IF(U139="","",VLOOKUP(U139,'シフト記号表（勤務時間帯）'!$C$6:$K$35,9,FALSE))</f>
        <v/>
      </c>
      <c r="V140" s="447" t="str">
        <f>IF(V139="","",VLOOKUP(V139,'シフト記号表（勤務時間帯）'!$C$6:$K$35,9,FALSE))</f>
        <v/>
      </c>
      <c r="W140" s="447" t="str">
        <f>IF(W139="","",VLOOKUP(W139,'シフト記号表（勤務時間帯）'!$C$6:$K$35,9,FALSE))</f>
        <v/>
      </c>
      <c r="X140" s="447" t="str">
        <f>IF(X139="","",VLOOKUP(X139,'シフト記号表（勤務時間帯）'!$C$6:$K$35,9,FALSE))</f>
        <v/>
      </c>
      <c r="Y140" s="454" t="str">
        <f>IF(Y139="","",VLOOKUP(Y139,'シフト記号表（勤務時間帯）'!$C$6:$K$35,9,FALSE))</f>
        <v/>
      </c>
      <c r="Z140" s="441" t="str">
        <f>IF(Z139="","",VLOOKUP(Z139,'シフト記号表（勤務時間帯）'!$C$6:$K$35,9,FALSE))</f>
        <v/>
      </c>
      <c r="AA140" s="447" t="str">
        <f>IF(AA139="","",VLOOKUP(AA139,'シフト記号表（勤務時間帯）'!$C$6:$K$35,9,FALSE))</f>
        <v/>
      </c>
      <c r="AB140" s="447" t="str">
        <f>IF(AB139="","",VLOOKUP(AB139,'シフト記号表（勤務時間帯）'!$C$6:$K$35,9,FALSE))</f>
        <v/>
      </c>
      <c r="AC140" s="447" t="str">
        <f>IF(AC139="","",VLOOKUP(AC139,'シフト記号表（勤務時間帯）'!$C$6:$K$35,9,FALSE))</f>
        <v/>
      </c>
      <c r="AD140" s="447" t="str">
        <f>IF(AD139="","",VLOOKUP(AD139,'シフト記号表（勤務時間帯）'!$C$6:$K$35,9,FALSE))</f>
        <v/>
      </c>
      <c r="AE140" s="447" t="str">
        <f>IF(AE139="","",VLOOKUP(AE139,'シフト記号表（勤務時間帯）'!$C$6:$K$35,9,FALSE))</f>
        <v/>
      </c>
      <c r="AF140" s="454" t="str">
        <f>IF(AF139="","",VLOOKUP(AF139,'シフト記号表（勤務時間帯）'!$C$6:$K$35,9,FALSE))</f>
        <v/>
      </c>
      <c r="AG140" s="441" t="str">
        <f>IF(AG139="","",VLOOKUP(AG139,'シフト記号表（勤務時間帯）'!$C$6:$K$35,9,FALSE))</f>
        <v/>
      </c>
      <c r="AH140" s="447" t="str">
        <f>IF(AH139="","",VLOOKUP(AH139,'シフト記号表（勤務時間帯）'!$C$6:$K$35,9,FALSE))</f>
        <v/>
      </c>
      <c r="AI140" s="447" t="str">
        <f>IF(AI139="","",VLOOKUP(AI139,'シフト記号表（勤務時間帯）'!$C$6:$K$35,9,FALSE))</f>
        <v/>
      </c>
      <c r="AJ140" s="447" t="str">
        <f>IF(AJ139="","",VLOOKUP(AJ139,'シフト記号表（勤務時間帯）'!$C$6:$K$35,9,FALSE))</f>
        <v/>
      </c>
      <c r="AK140" s="447" t="str">
        <f>IF(AK139="","",VLOOKUP(AK139,'シフト記号表（勤務時間帯）'!$C$6:$K$35,9,FALSE))</f>
        <v/>
      </c>
      <c r="AL140" s="447" t="str">
        <f>IF(AL139="","",VLOOKUP(AL139,'シフト記号表（勤務時間帯）'!$C$6:$K$35,9,FALSE))</f>
        <v/>
      </c>
      <c r="AM140" s="454" t="str">
        <f>IF(AM139="","",VLOOKUP(AM139,'シフト記号表（勤務時間帯）'!$C$6:$K$35,9,FALSE))</f>
        <v/>
      </c>
      <c r="AN140" s="441" t="str">
        <f>IF(AN139="","",VLOOKUP(AN139,'シフト記号表（勤務時間帯）'!$C$6:$K$35,9,FALSE))</f>
        <v/>
      </c>
      <c r="AO140" s="447" t="str">
        <f>IF(AO139="","",VLOOKUP(AO139,'シフト記号表（勤務時間帯）'!$C$6:$K$35,9,FALSE))</f>
        <v/>
      </c>
      <c r="AP140" s="447" t="str">
        <f>IF(AP139="","",VLOOKUP(AP139,'シフト記号表（勤務時間帯）'!$C$6:$K$35,9,FALSE))</f>
        <v/>
      </c>
      <c r="AQ140" s="447" t="str">
        <f>IF(AQ139="","",VLOOKUP(AQ139,'シフト記号表（勤務時間帯）'!$C$6:$K$35,9,FALSE))</f>
        <v/>
      </c>
      <c r="AR140" s="447" t="str">
        <f>IF(AR139="","",VLOOKUP(AR139,'シフト記号表（勤務時間帯）'!$C$6:$K$35,9,FALSE))</f>
        <v/>
      </c>
      <c r="AS140" s="447" t="str">
        <f>IF(AS139="","",VLOOKUP(AS139,'シフト記号表（勤務時間帯）'!$C$6:$K$35,9,FALSE))</f>
        <v/>
      </c>
      <c r="AT140" s="454" t="str">
        <f>IF(AT139="","",VLOOKUP(AT139,'シフト記号表（勤務時間帯）'!$C$6:$K$35,9,FALSE))</f>
        <v/>
      </c>
      <c r="AU140" s="441" t="str">
        <f>IF(AU139="","",VLOOKUP(AU139,'シフト記号表（勤務時間帯）'!$C$6:$K$35,9,FALSE))</f>
        <v/>
      </c>
      <c r="AV140" s="447" t="str">
        <f>IF(AV139="","",VLOOKUP(AV139,'シフト記号表（勤務時間帯）'!$C$6:$K$35,9,FALSE))</f>
        <v/>
      </c>
      <c r="AW140" s="447" t="str">
        <f>IF(AW139="","",VLOOKUP(AW139,'シフト記号表（勤務時間帯）'!$C$6:$K$35,9,FALSE))</f>
        <v/>
      </c>
      <c r="AX140" s="479">
        <f>IF($BB$3="４週",SUM(S140:AT140),IF($BB$3="暦月",SUM(S140:AW140),""))</f>
        <v>0</v>
      </c>
      <c r="AY140" s="490"/>
      <c r="AZ140" s="501">
        <f>IF($BB$3="４週",AX140/4,IF($BB$3="暦月",'地密通所（100名）'!AX140/('地密通所（100名）'!$BB$8/7),""))</f>
        <v>0</v>
      </c>
      <c r="BA140" s="509"/>
      <c r="BB140" s="305"/>
      <c r="BC140" s="128"/>
      <c r="BD140" s="128"/>
      <c r="BE140" s="128"/>
      <c r="BF140" s="140"/>
    </row>
    <row r="141" spans="2:58" ht="20.25" customHeight="1">
      <c r="B141" s="362"/>
      <c r="C141" s="36"/>
      <c r="D141" s="56"/>
      <c r="E141" s="66"/>
      <c r="F141" s="543">
        <f>C139</f>
        <v>0</v>
      </c>
      <c r="G141" s="83"/>
      <c r="H141" s="94"/>
      <c r="I141" s="103"/>
      <c r="J141" s="103"/>
      <c r="K141" s="108"/>
      <c r="L141" s="120"/>
      <c r="M141" s="130"/>
      <c r="N141" s="130"/>
      <c r="O141" s="142"/>
      <c r="P141" s="414" t="s">
        <v>73</v>
      </c>
      <c r="Q141" s="423"/>
      <c r="R141" s="431"/>
      <c r="S141" s="442" t="str">
        <f>IF(S139="","",VLOOKUP(S139,'シフト記号表（勤務時間帯）'!$C$6:$U$35,19,FALSE))</f>
        <v/>
      </c>
      <c r="T141" s="448" t="str">
        <f>IF(T139="","",VLOOKUP(T139,'シフト記号表（勤務時間帯）'!$C$6:$U$35,19,FALSE))</f>
        <v/>
      </c>
      <c r="U141" s="448" t="str">
        <f>IF(U139="","",VLOOKUP(U139,'シフト記号表（勤務時間帯）'!$C$6:$U$35,19,FALSE))</f>
        <v/>
      </c>
      <c r="V141" s="448" t="str">
        <f>IF(V139="","",VLOOKUP(V139,'シフト記号表（勤務時間帯）'!$C$6:$U$35,19,FALSE))</f>
        <v/>
      </c>
      <c r="W141" s="448" t="str">
        <f>IF(W139="","",VLOOKUP(W139,'シフト記号表（勤務時間帯）'!$C$6:$U$35,19,FALSE))</f>
        <v/>
      </c>
      <c r="X141" s="448" t="str">
        <f>IF(X139="","",VLOOKUP(X139,'シフト記号表（勤務時間帯）'!$C$6:$U$35,19,FALSE))</f>
        <v/>
      </c>
      <c r="Y141" s="455" t="str">
        <f>IF(Y139="","",VLOOKUP(Y139,'シフト記号表（勤務時間帯）'!$C$6:$U$35,19,FALSE))</f>
        <v/>
      </c>
      <c r="Z141" s="442" t="str">
        <f>IF(Z139="","",VLOOKUP(Z139,'シフト記号表（勤務時間帯）'!$C$6:$U$35,19,FALSE))</f>
        <v/>
      </c>
      <c r="AA141" s="448" t="str">
        <f>IF(AA139="","",VLOOKUP(AA139,'シフト記号表（勤務時間帯）'!$C$6:$U$35,19,FALSE))</f>
        <v/>
      </c>
      <c r="AB141" s="448" t="str">
        <f>IF(AB139="","",VLOOKUP(AB139,'シフト記号表（勤務時間帯）'!$C$6:$U$35,19,FALSE))</f>
        <v/>
      </c>
      <c r="AC141" s="448" t="str">
        <f>IF(AC139="","",VLOOKUP(AC139,'シフト記号表（勤務時間帯）'!$C$6:$U$35,19,FALSE))</f>
        <v/>
      </c>
      <c r="AD141" s="448" t="str">
        <f>IF(AD139="","",VLOOKUP(AD139,'シフト記号表（勤務時間帯）'!$C$6:$U$35,19,FALSE))</f>
        <v/>
      </c>
      <c r="AE141" s="448" t="str">
        <f>IF(AE139="","",VLOOKUP(AE139,'シフト記号表（勤務時間帯）'!$C$6:$U$35,19,FALSE))</f>
        <v/>
      </c>
      <c r="AF141" s="455" t="str">
        <f>IF(AF139="","",VLOOKUP(AF139,'シフト記号表（勤務時間帯）'!$C$6:$U$35,19,FALSE))</f>
        <v/>
      </c>
      <c r="AG141" s="442" t="str">
        <f>IF(AG139="","",VLOOKUP(AG139,'シフト記号表（勤務時間帯）'!$C$6:$U$35,19,FALSE))</f>
        <v/>
      </c>
      <c r="AH141" s="448" t="str">
        <f>IF(AH139="","",VLOOKUP(AH139,'シフト記号表（勤務時間帯）'!$C$6:$U$35,19,FALSE))</f>
        <v/>
      </c>
      <c r="AI141" s="448" t="str">
        <f>IF(AI139="","",VLOOKUP(AI139,'シフト記号表（勤務時間帯）'!$C$6:$U$35,19,FALSE))</f>
        <v/>
      </c>
      <c r="AJ141" s="448" t="str">
        <f>IF(AJ139="","",VLOOKUP(AJ139,'シフト記号表（勤務時間帯）'!$C$6:$U$35,19,FALSE))</f>
        <v/>
      </c>
      <c r="AK141" s="448" t="str">
        <f>IF(AK139="","",VLOOKUP(AK139,'シフト記号表（勤務時間帯）'!$C$6:$U$35,19,FALSE))</f>
        <v/>
      </c>
      <c r="AL141" s="448" t="str">
        <f>IF(AL139="","",VLOOKUP(AL139,'シフト記号表（勤務時間帯）'!$C$6:$U$35,19,FALSE))</f>
        <v/>
      </c>
      <c r="AM141" s="455" t="str">
        <f>IF(AM139="","",VLOOKUP(AM139,'シフト記号表（勤務時間帯）'!$C$6:$U$35,19,FALSE))</f>
        <v/>
      </c>
      <c r="AN141" s="442" t="str">
        <f>IF(AN139="","",VLOOKUP(AN139,'シフト記号表（勤務時間帯）'!$C$6:$U$35,19,FALSE))</f>
        <v/>
      </c>
      <c r="AO141" s="448" t="str">
        <f>IF(AO139="","",VLOOKUP(AO139,'シフト記号表（勤務時間帯）'!$C$6:$U$35,19,FALSE))</f>
        <v/>
      </c>
      <c r="AP141" s="448" t="str">
        <f>IF(AP139="","",VLOOKUP(AP139,'シフト記号表（勤務時間帯）'!$C$6:$U$35,19,FALSE))</f>
        <v/>
      </c>
      <c r="AQ141" s="448" t="str">
        <f>IF(AQ139="","",VLOOKUP(AQ139,'シフト記号表（勤務時間帯）'!$C$6:$U$35,19,FALSE))</f>
        <v/>
      </c>
      <c r="AR141" s="448" t="str">
        <f>IF(AR139="","",VLOOKUP(AR139,'シフト記号表（勤務時間帯）'!$C$6:$U$35,19,FALSE))</f>
        <v/>
      </c>
      <c r="AS141" s="448" t="str">
        <f>IF(AS139="","",VLOOKUP(AS139,'シフト記号表（勤務時間帯）'!$C$6:$U$35,19,FALSE))</f>
        <v/>
      </c>
      <c r="AT141" s="455" t="str">
        <f>IF(AT139="","",VLOOKUP(AT139,'シフト記号表（勤務時間帯）'!$C$6:$U$35,19,FALSE))</f>
        <v/>
      </c>
      <c r="AU141" s="442" t="str">
        <f>IF(AU139="","",VLOOKUP(AU139,'シフト記号表（勤務時間帯）'!$C$6:$U$35,19,FALSE))</f>
        <v/>
      </c>
      <c r="AV141" s="448" t="str">
        <f>IF(AV139="","",VLOOKUP(AV139,'シフト記号表（勤務時間帯）'!$C$6:$U$35,19,FALSE))</f>
        <v/>
      </c>
      <c r="AW141" s="448" t="str">
        <f>IF(AW139="","",VLOOKUP(AW139,'シフト記号表（勤務時間帯）'!$C$6:$U$35,19,FALSE))</f>
        <v/>
      </c>
      <c r="AX141" s="480">
        <f>IF($BB$3="４週",SUM(S141:AT141),IF($BB$3="暦月",SUM(S141:AW141),""))</f>
        <v>0</v>
      </c>
      <c r="AY141" s="491"/>
      <c r="AZ141" s="502">
        <f>IF($BB$3="４週",AX141/4,IF($BB$3="暦月",'地密通所（100名）'!AX141/('地密通所（100名）'!$BB$8/7),""))</f>
        <v>0</v>
      </c>
      <c r="BA141" s="510"/>
      <c r="BB141" s="306"/>
      <c r="BC141" s="130"/>
      <c r="BD141" s="130"/>
      <c r="BE141" s="130"/>
      <c r="BF141" s="142"/>
    </row>
    <row r="142" spans="2:58" ht="20.25" customHeight="1">
      <c r="B142" s="362">
        <f>B139+1</f>
        <v>41</v>
      </c>
      <c r="C142" s="34"/>
      <c r="D142" s="54"/>
      <c r="E142" s="64"/>
      <c r="F142" s="71"/>
      <c r="G142" s="71"/>
      <c r="H142" s="95"/>
      <c r="I142" s="103"/>
      <c r="J142" s="103"/>
      <c r="K142" s="108"/>
      <c r="L142" s="119"/>
      <c r="M142" s="129"/>
      <c r="N142" s="129"/>
      <c r="O142" s="141"/>
      <c r="P142" s="415" t="s">
        <v>70</v>
      </c>
      <c r="Q142" s="424"/>
      <c r="R142" s="432"/>
      <c r="S142" s="551"/>
      <c r="T142" s="553"/>
      <c r="U142" s="553"/>
      <c r="V142" s="553"/>
      <c r="W142" s="553"/>
      <c r="X142" s="553"/>
      <c r="Y142" s="554"/>
      <c r="Z142" s="551"/>
      <c r="AA142" s="553"/>
      <c r="AB142" s="553"/>
      <c r="AC142" s="553"/>
      <c r="AD142" s="553"/>
      <c r="AE142" s="553"/>
      <c r="AF142" s="554"/>
      <c r="AG142" s="551"/>
      <c r="AH142" s="553"/>
      <c r="AI142" s="553"/>
      <c r="AJ142" s="553"/>
      <c r="AK142" s="553"/>
      <c r="AL142" s="553"/>
      <c r="AM142" s="554"/>
      <c r="AN142" s="551"/>
      <c r="AO142" s="553"/>
      <c r="AP142" s="553"/>
      <c r="AQ142" s="553"/>
      <c r="AR142" s="553"/>
      <c r="AS142" s="553"/>
      <c r="AT142" s="554"/>
      <c r="AU142" s="551"/>
      <c r="AV142" s="553"/>
      <c r="AW142" s="553"/>
      <c r="AX142" s="556"/>
      <c r="AY142" s="560"/>
      <c r="AZ142" s="563"/>
      <c r="BA142" s="566"/>
      <c r="BB142" s="304"/>
      <c r="BC142" s="129"/>
      <c r="BD142" s="129"/>
      <c r="BE142" s="129"/>
      <c r="BF142" s="141"/>
    </row>
    <row r="143" spans="2:58" ht="20.25" customHeight="1">
      <c r="B143" s="362"/>
      <c r="C143" s="35"/>
      <c r="D143" s="55"/>
      <c r="E143" s="65"/>
      <c r="F143" s="69"/>
      <c r="G143" s="82"/>
      <c r="H143" s="94"/>
      <c r="I143" s="103"/>
      <c r="J143" s="103"/>
      <c r="K143" s="108"/>
      <c r="L143" s="118"/>
      <c r="M143" s="128"/>
      <c r="N143" s="128"/>
      <c r="O143" s="140"/>
      <c r="P143" s="413" t="s">
        <v>27</v>
      </c>
      <c r="Q143" s="422"/>
      <c r="R143" s="430"/>
      <c r="S143" s="441" t="str">
        <f>IF(S142="","",VLOOKUP(S142,'シフト記号表（勤務時間帯）'!$C$6:$K$35,9,FALSE))</f>
        <v/>
      </c>
      <c r="T143" s="447" t="str">
        <f>IF(T142="","",VLOOKUP(T142,'シフト記号表（勤務時間帯）'!$C$6:$K$35,9,FALSE))</f>
        <v/>
      </c>
      <c r="U143" s="447" t="str">
        <f>IF(U142="","",VLOOKUP(U142,'シフト記号表（勤務時間帯）'!$C$6:$K$35,9,FALSE))</f>
        <v/>
      </c>
      <c r="V143" s="447" t="str">
        <f>IF(V142="","",VLOOKUP(V142,'シフト記号表（勤務時間帯）'!$C$6:$K$35,9,FALSE))</f>
        <v/>
      </c>
      <c r="W143" s="447" t="str">
        <f>IF(W142="","",VLOOKUP(W142,'シフト記号表（勤務時間帯）'!$C$6:$K$35,9,FALSE))</f>
        <v/>
      </c>
      <c r="X143" s="447" t="str">
        <f>IF(X142="","",VLOOKUP(X142,'シフト記号表（勤務時間帯）'!$C$6:$K$35,9,FALSE))</f>
        <v/>
      </c>
      <c r="Y143" s="454" t="str">
        <f>IF(Y142="","",VLOOKUP(Y142,'シフト記号表（勤務時間帯）'!$C$6:$K$35,9,FALSE))</f>
        <v/>
      </c>
      <c r="Z143" s="441" t="str">
        <f>IF(Z142="","",VLOOKUP(Z142,'シフト記号表（勤務時間帯）'!$C$6:$K$35,9,FALSE))</f>
        <v/>
      </c>
      <c r="AA143" s="447" t="str">
        <f>IF(AA142="","",VLOOKUP(AA142,'シフト記号表（勤務時間帯）'!$C$6:$K$35,9,FALSE))</f>
        <v/>
      </c>
      <c r="AB143" s="447" t="str">
        <f>IF(AB142="","",VLOOKUP(AB142,'シフト記号表（勤務時間帯）'!$C$6:$K$35,9,FALSE))</f>
        <v/>
      </c>
      <c r="AC143" s="447" t="str">
        <f>IF(AC142="","",VLOOKUP(AC142,'シフト記号表（勤務時間帯）'!$C$6:$K$35,9,FALSE))</f>
        <v/>
      </c>
      <c r="AD143" s="447" t="str">
        <f>IF(AD142="","",VLOOKUP(AD142,'シフト記号表（勤務時間帯）'!$C$6:$K$35,9,FALSE))</f>
        <v/>
      </c>
      <c r="AE143" s="447" t="str">
        <f>IF(AE142="","",VLOOKUP(AE142,'シフト記号表（勤務時間帯）'!$C$6:$K$35,9,FALSE))</f>
        <v/>
      </c>
      <c r="AF143" s="454" t="str">
        <f>IF(AF142="","",VLOOKUP(AF142,'シフト記号表（勤務時間帯）'!$C$6:$K$35,9,FALSE))</f>
        <v/>
      </c>
      <c r="AG143" s="441" t="str">
        <f>IF(AG142="","",VLOOKUP(AG142,'シフト記号表（勤務時間帯）'!$C$6:$K$35,9,FALSE))</f>
        <v/>
      </c>
      <c r="AH143" s="447" t="str">
        <f>IF(AH142="","",VLOOKUP(AH142,'シフト記号表（勤務時間帯）'!$C$6:$K$35,9,FALSE))</f>
        <v/>
      </c>
      <c r="AI143" s="447" t="str">
        <f>IF(AI142="","",VLOOKUP(AI142,'シフト記号表（勤務時間帯）'!$C$6:$K$35,9,FALSE))</f>
        <v/>
      </c>
      <c r="AJ143" s="447" t="str">
        <f>IF(AJ142="","",VLOOKUP(AJ142,'シフト記号表（勤務時間帯）'!$C$6:$K$35,9,FALSE))</f>
        <v/>
      </c>
      <c r="AK143" s="447" t="str">
        <f>IF(AK142="","",VLOOKUP(AK142,'シフト記号表（勤務時間帯）'!$C$6:$K$35,9,FALSE))</f>
        <v/>
      </c>
      <c r="AL143" s="447" t="str">
        <f>IF(AL142="","",VLOOKUP(AL142,'シフト記号表（勤務時間帯）'!$C$6:$K$35,9,FALSE))</f>
        <v/>
      </c>
      <c r="AM143" s="454" t="str">
        <f>IF(AM142="","",VLOOKUP(AM142,'シフト記号表（勤務時間帯）'!$C$6:$K$35,9,FALSE))</f>
        <v/>
      </c>
      <c r="AN143" s="441" t="str">
        <f>IF(AN142="","",VLOOKUP(AN142,'シフト記号表（勤務時間帯）'!$C$6:$K$35,9,FALSE))</f>
        <v/>
      </c>
      <c r="AO143" s="447" t="str">
        <f>IF(AO142="","",VLOOKUP(AO142,'シフト記号表（勤務時間帯）'!$C$6:$K$35,9,FALSE))</f>
        <v/>
      </c>
      <c r="AP143" s="447" t="str">
        <f>IF(AP142="","",VLOOKUP(AP142,'シフト記号表（勤務時間帯）'!$C$6:$K$35,9,FALSE))</f>
        <v/>
      </c>
      <c r="AQ143" s="447" t="str">
        <f>IF(AQ142="","",VLOOKUP(AQ142,'シフト記号表（勤務時間帯）'!$C$6:$K$35,9,FALSE))</f>
        <v/>
      </c>
      <c r="AR143" s="447" t="str">
        <f>IF(AR142="","",VLOOKUP(AR142,'シフト記号表（勤務時間帯）'!$C$6:$K$35,9,FALSE))</f>
        <v/>
      </c>
      <c r="AS143" s="447" t="str">
        <f>IF(AS142="","",VLOOKUP(AS142,'シフト記号表（勤務時間帯）'!$C$6:$K$35,9,FALSE))</f>
        <v/>
      </c>
      <c r="AT143" s="454" t="str">
        <f>IF(AT142="","",VLOOKUP(AT142,'シフト記号表（勤務時間帯）'!$C$6:$K$35,9,FALSE))</f>
        <v/>
      </c>
      <c r="AU143" s="441" t="str">
        <f>IF(AU142="","",VLOOKUP(AU142,'シフト記号表（勤務時間帯）'!$C$6:$K$35,9,FALSE))</f>
        <v/>
      </c>
      <c r="AV143" s="447" t="str">
        <f>IF(AV142="","",VLOOKUP(AV142,'シフト記号表（勤務時間帯）'!$C$6:$K$35,9,FALSE))</f>
        <v/>
      </c>
      <c r="AW143" s="447" t="str">
        <f>IF(AW142="","",VLOOKUP(AW142,'シフト記号表（勤務時間帯）'!$C$6:$K$35,9,FALSE))</f>
        <v/>
      </c>
      <c r="AX143" s="479">
        <f>IF($BB$3="４週",SUM(S143:AT143),IF($BB$3="暦月",SUM(S143:AW143),""))</f>
        <v>0</v>
      </c>
      <c r="AY143" s="490"/>
      <c r="AZ143" s="501">
        <f>IF($BB$3="４週",AX143/4,IF($BB$3="暦月",'地密通所（100名）'!AX143/('地密通所（100名）'!$BB$8/7),""))</f>
        <v>0</v>
      </c>
      <c r="BA143" s="509"/>
      <c r="BB143" s="305"/>
      <c r="BC143" s="128"/>
      <c r="BD143" s="128"/>
      <c r="BE143" s="128"/>
      <c r="BF143" s="140"/>
    </row>
    <row r="144" spans="2:58" ht="20.25" customHeight="1">
      <c r="B144" s="362"/>
      <c r="C144" s="36"/>
      <c r="D144" s="56"/>
      <c r="E144" s="66"/>
      <c r="F144" s="543">
        <f>C142</f>
        <v>0</v>
      </c>
      <c r="G144" s="83"/>
      <c r="H144" s="94"/>
      <c r="I144" s="103"/>
      <c r="J144" s="103"/>
      <c r="K144" s="108"/>
      <c r="L144" s="120"/>
      <c r="M144" s="130"/>
      <c r="N144" s="130"/>
      <c r="O144" s="142"/>
      <c r="P144" s="414" t="s">
        <v>73</v>
      </c>
      <c r="Q144" s="423"/>
      <c r="R144" s="431"/>
      <c r="S144" s="442" t="str">
        <f>IF(S142="","",VLOOKUP(S142,'シフト記号表（勤務時間帯）'!$C$6:$U$35,19,FALSE))</f>
        <v/>
      </c>
      <c r="T144" s="448" t="str">
        <f>IF(T142="","",VLOOKUP(T142,'シフト記号表（勤務時間帯）'!$C$6:$U$35,19,FALSE))</f>
        <v/>
      </c>
      <c r="U144" s="448" t="str">
        <f>IF(U142="","",VLOOKUP(U142,'シフト記号表（勤務時間帯）'!$C$6:$U$35,19,FALSE))</f>
        <v/>
      </c>
      <c r="V144" s="448" t="str">
        <f>IF(V142="","",VLOOKUP(V142,'シフト記号表（勤務時間帯）'!$C$6:$U$35,19,FALSE))</f>
        <v/>
      </c>
      <c r="W144" s="448" t="str">
        <f>IF(W142="","",VLOOKUP(W142,'シフト記号表（勤務時間帯）'!$C$6:$U$35,19,FALSE))</f>
        <v/>
      </c>
      <c r="X144" s="448" t="str">
        <f>IF(X142="","",VLOOKUP(X142,'シフト記号表（勤務時間帯）'!$C$6:$U$35,19,FALSE))</f>
        <v/>
      </c>
      <c r="Y144" s="455" t="str">
        <f>IF(Y142="","",VLOOKUP(Y142,'シフト記号表（勤務時間帯）'!$C$6:$U$35,19,FALSE))</f>
        <v/>
      </c>
      <c r="Z144" s="442" t="str">
        <f>IF(Z142="","",VLOOKUP(Z142,'シフト記号表（勤務時間帯）'!$C$6:$U$35,19,FALSE))</f>
        <v/>
      </c>
      <c r="AA144" s="448" t="str">
        <f>IF(AA142="","",VLOOKUP(AA142,'シフト記号表（勤務時間帯）'!$C$6:$U$35,19,FALSE))</f>
        <v/>
      </c>
      <c r="AB144" s="448" t="str">
        <f>IF(AB142="","",VLOOKUP(AB142,'シフト記号表（勤務時間帯）'!$C$6:$U$35,19,FALSE))</f>
        <v/>
      </c>
      <c r="AC144" s="448" t="str">
        <f>IF(AC142="","",VLOOKUP(AC142,'シフト記号表（勤務時間帯）'!$C$6:$U$35,19,FALSE))</f>
        <v/>
      </c>
      <c r="AD144" s="448" t="str">
        <f>IF(AD142="","",VLOOKUP(AD142,'シフト記号表（勤務時間帯）'!$C$6:$U$35,19,FALSE))</f>
        <v/>
      </c>
      <c r="AE144" s="448" t="str">
        <f>IF(AE142="","",VLOOKUP(AE142,'シフト記号表（勤務時間帯）'!$C$6:$U$35,19,FALSE))</f>
        <v/>
      </c>
      <c r="AF144" s="455" t="str">
        <f>IF(AF142="","",VLOOKUP(AF142,'シフト記号表（勤務時間帯）'!$C$6:$U$35,19,FALSE))</f>
        <v/>
      </c>
      <c r="AG144" s="442" t="str">
        <f>IF(AG142="","",VLOOKUP(AG142,'シフト記号表（勤務時間帯）'!$C$6:$U$35,19,FALSE))</f>
        <v/>
      </c>
      <c r="AH144" s="448" t="str">
        <f>IF(AH142="","",VLOOKUP(AH142,'シフト記号表（勤務時間帯）'!$C$6:$U$35,19,FALSE))</f>
        <v/>
      </c>
      <c r="AI144" s="448" t="str">
        <f>IF(AI142="","",VLOOKUP(AI142,'シフト記号表（勤務時間帯）'!$C$6:$U$35,19,FALSE))</f>
        <v/>
      </c>
      <c r="AJ144" s="448" t="str">
        <f>IF(AJ142="","",VLOOKUP(AJ142,'シフト記号表（勤務時間帯）'!$C$6:$U$35,19,FALSE))</f>
        <v/>
      </c>
      <c r="AK144" s="448" t="str">
        <f>IF(AK142="","",VLOOKUP(AK142,'シフト記号表（勤務時間帯）'!$C$6:$U$35,19,FALSE))</f>
        <v/>
      </c>
      <c r="AL144" s="448" t="str">
        <f>IF(AL142="","",VLOOKUP(AL142,'シフト記号表（勤務時間帯）'!$C$6:$U$35,19,FALSE))</f>
        <v/>
      </c>
      <c r="AM144" s="455" t="str">
        <f>IF(AM142="","",VLOOKUP(AM142,'シフト記号表（勤務時間帯）'!$C$6:$U$35,19,FALSE))</f>
        <v/>
      </c>
      <c r="AN144" s="442" t="str">
        <f>IF(AN142="","",VLOOKUP(AN142,'シフト記号表（勤務時間帯）'!$C$6:$U$35,19,FALSE))</f>
        <v/>
      </c>
      <c r="AO144" s="448" t="str">
        <f>IF(AO142="","",VLOOKUP(AO142,'シフト記号表（勤務時間帯）'!$C$6:$U$35,19,FALSE))</f>
        <v/>
      </c>
      <c r="AP144" s="448" t="str">
        <f>IF(AP142="","",VLOOKUP(AP142,'シフト記号表（勤務時間帯）'!$C$6:$U$35,19,FALSE))</f>
        <v/>
      </c>
      <c r="AQ144" s="448" t="str">
        <f>IF(AQ142="","",VLOOKUP(AQ142,'シフト記号表（勤務時間帯）'!$C$6:$U$35,19,FALSE))</f>
        <v/>
      </c>
      <c r="AR144" s="448" t="str">
        <f>IF(AR142="","",VLOOKUP(AR142,'シフト記号表（勤務時間帯）'!$C$6:$U$35,19,FALSE))</f>
        <v/>
      </c>
      <c r="AS144" s="448" t="str">
        <f>IF(AS142="","",VLOOKUP(AS142,'シフト記号表（勤務時間帯）'!$C$6:$U$35,19,FALSE))</f>
        <v/>
      </c>
      <c r="AT144" s="455" t="str">
        <f>IF(AT142="","",VLOOKUP(AT142,'シフト記号表（勤務時間帯）'!$C$6:$U$35,19,FALSE))</f>
        <v/>
      </c>
      <c r="AU144" s="442" t="str">
        <f>IF(AU142="","",VLOOKUP(AU142,'シフト記号表（勤務時間帯）'!$C$6:$U$35,19,FALSE))</f>
        <v/>
      </c>
      <c r="AV144" s="448" t="str">
        <f>IF(AV142="","",VLOOKUP(AV142,'シフト記号表（勤務時間帯）'!$C$6:$U$35,19,FALSE))</f>
        <v/>
      </c>
      <c r="AW144" s="448" t="str">
        <f>IF(AW142="","",VLOOKUP(AW142,'シフト記号表（勤務時間帯）'!$C$6:$U$35,19,FALSE))</f>
        <v/>
      </c>
      <c r="AX144" s="480">
        <f>IF($BB$3="４週",SUM(S144:AT144),IF($BB$3="暦月",SUM(S144:AW144),""))</f>
        <v>0</v>
      </c>
      <c r="AY144" s="491"/>
      <c r="AZ144" s="502">
        <f>IF($BB$3="４週",AX144/4,IF($BB$3="暦月",'地密通所（100名）'!AX144/('地密通所（100名）'!$BB$8/7),""))</f>
        <v>0</v>
      </c>
      <c r="BA144" s="510"/>
      <c r="BB144" s="306"/>
      <c r="BC144" s="130"/>
      <c r="BD144" s="130"/>
      <c r="BE144" s="130"/>
      <c r="BF144" s="142"/>
    </row>
    <row r="145" spans="2:58" ht="20.25" customHeight="1">
      <c r="B145" s="362">
        <f>B142+1</f>
        <v>42</v>
      </c>
      <c r="C145" s="34"/>
      <c r="D145" s="54"/>
      <c r="E145" s="64"/>
      <c r="F145" s="71"/>
      <c r="G145" s="71"/>
      <c r="H145" s="95"/>
      <c r="I145" s="103"/>
      <c r="J145" s="103"/>
      <c r="K145" s="108"/>
      <c r="L145" s="119"/>
      <c r="M145" s="129"/>
      <c r="N145" s="129"/>
      <c r="O145" s="141"/>
      <c r="P145" s="415" t="s">
        <v>70</v>
      </c>
      <c r="Q145" s="424"/>
      <c r="R145" s="432"/>
      <c r="S145" s="551"/>
      <c r="T145" s="553"/>
      <c r="U145" s="553"/>
      <c r="V145" s="553"/>
      <c r="W145" s="553"/>
      <c r="X145" s="553"/>
      <c r="Y145" s="554"/>
      <c r="Z145" s="551"/>
      <c r="AA145" s="553"/>
      <c r="AB145" s="553"/>
      <c r="AC145" s="553"/>
      <c r="AD145" s="553"/>
      <c r="AE145" s="553"/>
      <c r="AF145" s="554"/>
      <c r="AG145" s="551"/>
      <c r="AH145" s="553"/>
      <c r="AI145" s="553"/>
      <c r="AJ145" s="553"/>
      <c r="AK145" s="553"/>
      <c r="AL145" s="553"/>
      <c r="AM145" s="554"/>
      <c r="AN145" s="551"/>
      <c r="AO145" s="553"/>
      <c r="AP145" s="553"/>
      <c r="AQ145" s="553"/>
      <c r="AR145" s="553"/>
      <c r="AS145" s="553"/>
      <c r="AT145" s="554"/>
      <c r="AU145" s="551"/>
      <c r="AV145" s="553"/>
      <c r="AW145" s="553"/>
      <c r="AX145" s="556"/>
      <c r="AY145" s="560"/>
      <c r="AZ145" s="563"/>
      <c r="BA145" s="566"/>
      <c r="BB145" s="304"/>
      <c r="BC145" s="129"/>
      <c r="BD145" s="129"/>
      <c r="BE145" s="129"/>
      <c r="BF145" s="141"/>
    </row>
    <row r="146" spans="2:58" ht="20.25" customHeight="1">
      <c r="B146" s="362"/>
      <c r="C146" s="35"/>
      <c r="D146" s="55"/>
      <c r="E146" s="65"/>
      <c r="F146" s="69"/>
      <c r="G146" s="82"/>
      <c r="H146" s="94"/>
      <c r="I146" s="103"/>
      <c r="J146" s="103"/>
      <c r="K146" s="108"/>
      <c r="L146" s="118"/>
      <c r="M146" s="128"/>
      <c r="N146" s="128"/>
      <c r="O146" s="140"/>
      <c r="P146" s="413" t="s">
        <v>27</v>
      </c>
      <c r="Q146" s="422"/>
      <c r="R146" s="430"/>
      <c r="S146" s="441" t="str">
        <f>IF(S145="","",VLOOKUP(S145,'シフト記号表（勤務時間帯）'!$C$6:$K$35,9,FALSE))</f>
        <v/>
      </c>
      <c r="T146" s="447" t="str">
        <f>IF(T145="","",VLOOKUP(T145,'シフト記号表（勤務時間帯）'!$C$6:$K$35,9,FALSE))</f>
        <v/>
      </c>
      <c r="U146" s="447" t="str">
        <f>IF(U145="","",VLOOKUP(U145,'シフト記号表（勤務時間帯）'!$C$6:$K$35,9,FALSE))</f>
        <v/>
      </c>
      <c r="V146" s="447" t="str">
        <f>IF(V145="","",VLOOKUP(V145,'シフト記号表（勤務時間帯）'!$C$6:$K$35,9,FALSE))</f>
        <v/>
      </c>
      <c r="W146" s="447" t="str">
        <f>IF(W145="","",VLOOKUP(W145,'シフト記号表（勤務時間帯）'!$C$6:$K$35,9,FALSE))</f>
        <v/>
      </c>
      <c r="X146" s="447" t="str">
        <f>IF(X145="","",VLOOKUP(X145,'シフト記号表（勤務時間帯）'!$C$6:$K$35,9,FALSE))</f>
        <v/>
      </c>
      <c r="Y146" s="454" t="str">
        <f>IF(Y145="","",VLOOKUP(Y145,'シフト記号表（勤務時間帯）'!$C$6:$K$35,9,FALSE))</f>
        <v/>
      </c>
      <c r="Z146" s="441" t="str">
        <f>IF(Z145="","",VLOOKUP(Z145,'シフト記号表（勤務時間帯）'!$C$6:$K$35,9,FALSE))</f>
        <v/>
      </c>
      <c r="AA146" s="447" t="str">
        <f>IF(AA145="","",VLOOKUP(AA145,'シフト記号表（勤務時間帯）'!$C$6:$K$35,9,FALSE))</f>
        <v/>
      </c>
      <c r="AB146" s="447" t="str">
        <f>IF(AB145="","",VLOOKUP(AB145,'シフト記号表（勤務時間帯）'!$C$6:$K$35,9,FALSE))</f>
        <v/>
      </c>
      <c r="AC146" s="447" t="str">
        <f>IF(AC145="","",VLOOKUP(AC145,'シフト記号表（勤務時間帯）'!$C$6:$K$35,9,FALSE))</f>
        <v/>
      </c>
      <c r="AD146" s="447" t="str">
        <f>IF(AD145="","",VLOOKUP(AD145,'シフト記号表（勤務時間帯）'!$C$6:$K$35,9,FALSE))</f>
        <v/>
      </c>
      <c r="AE146" s="447" t="str">
        <f>IF(AE145="","",VLOOKUP(AE145,'シフト記号表（勤務時間帯）'!$C$6:$K$35,9,FALSE))</f>
        <v/>
      </c>
      <c r="AF146" s="454" t="str">
        <f>IF(AF145="","",VLOOKUP(AF145,'シフト記号表（勤務時間帯）'!$C$6:$K$35,9,FALSE))</f>
        <v/>
      </c>
      <c r="AG146" s="441" t="str">
        <f>IF(AG145="","",VLOOKUP(AG145,'シフト記号表（勤務時間帯）'!$C$6:$K$35,9,FALSE))</f>
        <v/>
      </c>
      <c r="AH146" s="447" t="str">
        <f>IF(AH145="","",VLOOKUP(AH145,'シフト記号表（勤務時間帯）'!$C$6:$K$35,9,FALSE))</f>
        <v/>
      </c>
      <c r="AI146" s="447" t="str">
        <f>IF(AI145="","",VLOOKUP(AI145,'シフト記号表（勤務時間帯）'!$C$6:$K$35,9,FALSE))</f>
        <v/>
      </c>
      <c r="AJ146" s="447" t="str">
        <f>IF(AJ145="","",VLOOKUP(AJ145,'シフト記号表（勤務時間帯）'!$C$6:$K$35,9,FALSE))</f>
        <v/>
      </c>
      <c r="AK146" s="447" t="str">
        <f>IF(AK145="","",VLOOKUP(AK145,'シフト記号表（勤務時間帯）'!$C$6:$K$35,9,FALSE))</f>
        <v/>
      </c>
      <c r="AL146" s="447" t="str">
        <f>IF(AL145="","",VLOOKUP(AL145,'シフト記号表（勤務時間帯）'!$C$6:$K$35,9,FALSE))</f>
        <v/>
      </c>
      <c r="AM146" s="454" t="str">
        <f>IF(AM145="","",VLOOKUP(AM145,'シフト記号表（勤務時間帯）'!$C$6:$K$35,9,FALSE))</f>
        <v/>
      </c>
      <c r="AN146" s="441" t="str">
        <f>IF(AN145="","",VLOOKUP(AN145,'シフト記号表（勤務時間帯）'!$C$6:$K$35,9,FALSE))</f>
        <v/>
      </c>
      <c r="AO146" s="447" t="str">
        <f>IF(AO145="","",VLOOKUP(AO145,'シフト記号表（勤務時間帯）'!$C$6:$K$35,9,FALSE))</f>
        <v/>
      </c>
      <c r="AP146" s="447" t="str">
        <f>IF(AP145="","",VLOOKUP(AP145,'シフト記号表（勤務時間帯）'!$C$6:$K$35,9,FALSE))</f>
        <v/>
      </c>
      <c r="AQ146" s="447" t="str">
        <f>IF(AQ145="","",VLOOKUP(AQ145,'シフト記号表（勤務時間帯）'!$C$6:$K$35,9,FALSE))</f>
        <v/>
      </c>
      <c r="AR146" s="447" t="str">
        <f>IF(AR145="","",VLOOKUP(AR145,'シフト記号表（勤務時間帯）'!$C$6:$K$35,9,FALSE))</f>
        <v/>
      </c>
      <c r="AS146" s="447" t="str">
        <f>IF(AS145="","",VLOOKUP(AS145,'シフト記号表（勤務時間帯）'!$C$6:$K$35,9,FALSE))</f>
        <v/>
      </c>
      <c r="AT146" s="454" t="str">
        <f>IF(AT145="","",VLOOKUP(AT145,'シフト記号表（勤務時間帯）'!$C$6:$K$35,9,FALSE))</f>
        <v/>
      </c>
      <c r="AU146" s="441" t="str">
        <f>IF(AU145="","",VLOOKUP(AU145,'シフト記号表（勤務時間帯）'!$C$6:$K$35,9,FALSE))</f>
        <v/>
      </c>
      <c r="AV146" s="447" t="str">
        <f>IF(AV145="","",VLOOKUP(AV145,'シフト記号表（勤務時間帯）'!$C$6:$K$35,9,FALSE))</f>
        <v/>
      </c>
      <c r="AW146" s="447" t="str">
        <f>IF(AW145="","",VLOOKUP(AW145,'シフト記号表（勤務時間帯）'!$C$6:$K$35,9,FALSE))</f>
        <v/>
      </c>
      <c r="AX146" s="479">
        <f>IF($BB$3="４週",SUM(S146:AT146),IF($BB$3="暦月",SUM(S146:AW146),""))</f>
        <v>0</v>
      </c>
      <c r="AY146" s="490"/>
      <c r="AZ146" s="501">
        <f>IF($BB$3="４週",AX146/4,IF($BB$3="暦月",'地密通所（100名）'!AX146/('地密通所（100名）'!$BB$8/7),""))</f>
        <v>0</v>
      </c>
      <c r="BA146" s="509"/>
      <c r="BB146" s="305"/>
      <c r="BC146" s="128"/>
      <c r="BD146" s="128"/>
      <c r="BE146" s="128"/>
      <c r="BF146" s="140"/>
    </row>
    <row r="147" spans="2:58" ht="20.25" customHeight="1">
      <c r="B147" s="362"/>
      <c r="C147" s="36"/>
      <c r="D147" s="56"/>
      <c r="E147" s="66"/>
      <c r="F147" s="543">
        <f>C145</f>
        <v>0</v>
      </c>
      <c r="G147" s="83"/>
      <c r="H147" s="94"/>
      <c r="I147" s="103"/>
      <c r="J147" s="103"/>
      <c r="K147" s="108"/>
      <c r="L147" s="120"/>
      <c r="M147" s="130"/>
      <c r="N147" s="130"/>
      <c r="O147" s="142"/>
      <c r="P147" s="414" t="s">
        <v>73</v>
      </c>
      <c r="Q147" s="423"/>
      <c r="R147" s="431"/>
      <c r="S147" s="442" t="str">
        <f>IF(S145="","",VLOOKUP(S145,'シフト記号表（勤務時間帯）'!$C$6:$U$35,19,FALSE))</f>
        <v/>
      </c>
      <c r="T147" s="448" t="str">
        <f>IF(T145="","",VLOOKUP(T145,'シフト記号表（勤務時間帯）'!$C$6:$U$35,19,FALSE))</f>
        <v/>
      </c>
      <c r="U147" s="448" t="str">
        <f>IF(U145="","",VLOOKUP(U145,'シフト記号表（勤務時間帯）'!$C$6:$U$35,19,FALSE))</f>
        <v/>
      </c>
      <c r="V147" s="448" t="str">
        <f>IF(V145="","",VLOOKUP(V145,'シフト記号表（勤務時間帯）'!$C$6:$U$35,19,FALSE))</f>
        <v/>
      </c>
      <c r="W147" s="448" t="str">
        <f>IF(W145="","",VLOOKUP(W145,'シフト記号表（勤務時間帯）'!$C$6:$U$35,19,FALSE))</f>
        <v/>
      </c>
      <c r="X147" s="448" t="str">
        <f>IF(X145="","",VLOOKUP(X145,'シフト記号表（勤務時間帯）'!$C$6:$U$35,19,FALSE))</f>
        <v/>
      </c>
      <c r="Y147" s="455" t="str">
        <f>IF(Y145="","",VLOOKUP(Y145,'シフト記号表（勤務時間帯）'!$C$6:$U$35,19,FALSE))</f>
        <v/>
      </c>
      <c r="Z147" s="442" t="str">
        <f>IF(Z145="","",VLOOKUP(Z145,'シフト記号表（勤務時間帯）'!$C$6:$U$35,19,FALSE))</f>
        <v/>
      </c>
      <c r="AA147" s="448" t="str">
        <f>IF(AA145="","",VLOOKUP(AA145,'シフト記号表（勤務時間帯）'!$C$6:$U$35,19,FALSE))</f>
        <v/>
      </c>
      <c r="AB147" s="448" t="str">
        <f>IF(AB145="","",VLOOKUP(AB145,'シフト記号表（勤務時間帯）'!$C$6:$U$35,19,FALSE))</f>
        <v/>
      </c>
      <c r="AC147" s="448" t="str">
        <f>IF(AC145="","",VLOOKUP(AC145,'シフト記号表（勤務時間帯）'!$C$6:$U$35,19,FALSE))</f>
        <v/>
      </c>
      <c r="AD147" s="448" t="str">
        <f>IF(AD145="","",VLOOKUP(AD145,'シフト記号表（勤務時間帯）'!$C$6:$U$35,19,FALSE))</f>
        <v/>
      </c>
      <c r="AE147" s="448" t="str">
        <f>IF(AE145="","",VLOOKUP(AE145,'シフト記号表（勤務時間帯）'!$C$6:$U$35,19,FALSE))</f>
        <v/>
      </c>
      <c r="AF147" s="455" t="str">
        <f>IF(AF145="","",VLOOKUP(AF145,'シフト記号表（勤務時間帯）'!$C$6:$U$35,19,FALSE))</f>
        <v/>
      </c>
      <c r="AG147" s="442" t="str">
        <f>IF(AG145="","",VLOOKUP(AG145,'シフト記号表（勤務時間帯）'!$C$6:$U$35,19,FALSE))</f>
        <v/>
      </c>
      <c r="AH147" s="448" t="str">
        <f>IF(AH145="","",VLOOKUP(AH145,'シフト記号表（勤務時間帯）'!$C$6:$U$35,19,FALSE))</f>
        <v/>
      </c>
      <c r="AI147" s="448" t="str">
        <f>IF(AI145="","",VLOOKUP(AI145,'シフト記号表（勤務時間帯）'!$C$6:$U$35,19,FALSE))</f>
        <v/>
      </c>
      <c r="AJ147" s="448" t="str">
        <f>IF(AJ145="","",VLOOKUP(AJ145,'シフト記号表（勤務時間帯）'!$C$6:$U$35,19,FALSE))</f>
        <v/>
      </c>
      <c r="AK147" s="448" t="str">
        <f>IF(AK145="","",VLOOKUP(AK145,'シフト記号表（勤務時間帯）'!$C$6:$U$35,19,FALSE))</f>
        <v/>
      </c>
      <c r="AL147" s="448" t="str">
        <f>IF(AL145="","",VLOOKUP(AL145,'シフト記号表（勤務時間帯）'!$C$6:$U$35,19,FALSE))</f>
        <v/>
      </c>
      <c r="AM147" s="455" t="str">
        <f>IF(AM145="","",VLOOKUP(AM145,'シフト記号表（勤務時間帯）'!$C$6:$U$35,19,FALSE))</f>
        <v/>
      </c>
      <c r="AN147" s="442" t="str">
        <f>IF(AN145="","",VLOOKUP(AN145,'シフト記号表（勤務時間帯）'!$C$6:$U$35,19,FALSE))</f>
        <v/>
      </c>
      <c r="AO147" s="448" t="str">
        <f>IF(AO145="","",VLOOKUP(AO145,'シフト記号表（勤務時間帯）'!$C$6:$U$35,19,FALSE))</f>
        <v/>
      </c>
      <c r="AP147" s="448" t="str">
        <f>IF(AP145="","",VLOOKUP(AP145,'シフト記号表（勤務時間帯）'!$C$6:$U$35,19,FALSE))</f>
        <v/>
      </c>
      <c r="AQ147" s="448" t="str">
        <f>IF(AQ145="","",VLOOKUP(AQ145,'シフト記号表（勤務時間帯）'!$C$6:$U$35,19,FALSE))</f>
        <v/>
      </c>
      <c r="AR147" s="448" t="str">
        <f>IF(AR145="","",VLOOKUP(AR145,'シフト記号表（勤務時間帯）'!$C$6:$U$35,19,FALSE))</f>
        <v/>
      </c>
      <c r="AS147" s="448" t="str">
        <f>IF(AS145="","",VLOOKUP(AS145,'シフト記号表（勤務時間帯）'!$C$6:$U$35,19,FALSE))</f>
        <v/>
      </c>
      <c r="AT147" s="455" t="str">
        <f>IF(AT145="","",VLOOKUP(AT145,'シフト記号表（勤務時間帯）'!$C$6:$U$35,19,FALSE))</f>
        <v/>
      </c>
      <c r="AU147" s="442" t="str">
        <f>IF(AU145="","",VLOOKUP(AU145,'シフト記号表（勤務時間帯）'!$C$6:$U$35,19,FALSE))</f>
        <v/>
      </c>
      <c r="AV147" s="448" t="str">
        <f>IF(AV145="","",VLOOKUP(AV145,'シフト記号表（勤務時間帯）'!$C$6:$U$35,19,FALSE))</f>
        <v/>
      </c>
      <c r="AW147" s="448" t="str">
        <f>IF(AW145="","",VLOOKUP(AW145,'シフト記号表（勤務時間帯）'!$C$6:$U$35,19,FALSE))</f>
        <v/>
      </c>
      <c r="AX147" s="480">
        <f>IF($BB$3="４週",SUM(S147:AT147),IF($BB$3="暦月",SUM(S147:AW147),""))</f>
        <v>0</v>
      </c>
      <c r="AY147" s="491"/>
      <c r="AZ147" s="502">
        <f>IF($BB$3="４週",AX147/4,IF($BB$3="暦月",'地密通所（100名）'!AX147/('地密通所（100名）'!$BB$8/7),""))</f>
        <v>0</v>
      </c>
      <c r="BA147" s="510"/>
      <c r="BB147" s="306"/>
      <c r="BC147" s="130"/>
      <c r="BD147" s="130"/>
      <c r="BE147" s="130"/>
      <c r="BF147" s="142"/>
    </row>
    <row r="148" spans="2:58" ht="20.25" customHeight="1">
      <c r="B148" s="362">
        <f>B145+1</f>
        <v>43</v>
      </c>
      <c r="C148" s="34"/>
      <c r="D148" s="54"/>
      <c r="E148" s="64"/>
      <c r="F148" s="71"/>
      <c r="G148" s="71"/>
      <c r="H148" s="95"/>
      <c r="I148" s="103"/>
      <c r="J148" s="103"/>
      <c r="K148" s="108"/>
      <c r="L148" s="119"/>
      <c r="M148" s="129"/>
      <c r="N148" s="129"/>
      <c r="O148" s="141"/>
      <c r="P148" s="415" t="s">
        <v>70</v>
      </c>
      <c r="Q148" s="424"/>
      <c r="R148" s="432"/>
      <c r="S148" s="551"/>
      <c r="T148" s="553"/>
      <c r="U148" s="553"/>
      <c r="V148" s="553"/>
      <c r="W148" s="553"/>
      <c r="X148" s="553"/>
      <c r="Y148" s="554"/>
      <c r="Z148" s="551"/>
      <c r="AA148" s="553"/>
      <c r="AB148" s="553"/>
      <c r="AC148" s="553"/>
      <c r="AD148" s="553"/>
      <c r="AE148" s="553"/>
      <c r="AF148" s="554"/>
      <c r="AG148" s="551"/>
      <c r="AH148" s="553"/>
      <c r="AI148" s="553"/>
      <c r="AJ148" s="553"/>
      <c r="AK148" s="553"/>
      <c r="AL148" s="553"/>
      <c r="AM148" s="554"/>
      <c r="AN148" s="551"/>
      <c r="AO148" s="553"/>
      <c r="AP148" s="553"/>
      <c r="AQ148" s="553"/>
      <c r="AR148" s="553"/>
      <c r="AS148" s="553"/>
      <c r="AT148" s="554"/>
      <c r="AU148" s="551"/>
      <c r="AV148" s="553"/>
      <c r="AW148" s="553"/>
      <c r="AX148" s="556"/>
      <c r="AY148" s="560"/>
      <c r="AZ148" s="563"/>
      <c r="BA148" s="566"/>
      <c r="BB148" s="304"/>
      <c r="BC148" s="129"/>
      <c r="BD148" s="129"/>
      <c r="BE148" s="129"/>
      <c r="BF148" s="141"/>
    </row>
    <row r="149" spans="2:58" ht="20.25" customHeight="1">
      <c r="B149" s="362"/>
      <c r="C149" s="35"/>
      <c r="D149" s="55"/>
      <c r="E149" s="65"/>
      <c r="F149" s="69"/>
      <c r="G149" s="82"/>
      <c r="H149" s="94"/>
      <c r="I149" s="103"/>
      <c r="J149" s="103"/>
      <c r="K149" s="108"/>
      <c r="L149" s="118"/>
      <c r="M149" s="128"/>
      <c r="N149" s="128"/>
      <c r="O149" s="140"/>
      <c r="P149" s="413" t="s">
        <v>27</v>
      </c>
      <c r="Q149" s="422"/>
      <c r="R149" s="430"/>
      <c r="S149" s="441" t="str">
        <f>IF(S148="","",VLOOKUP(S148,'シフト記号表（勤務時間帯）'!$C$6:$K$35,9,FALSE))</f>
        <v/>
      </c>
      <c r="T149" s="447" t="str">
        <f>IF(T148="","",VLOOKUP(T148,'シフト記号表（勤務時間帯）'!$C$6:$K$35,9,FALSE))</f>
        <v/>
      </c>
      <c r="U149" s="447" t="str">
        <f>IF(U148="","",VLOOKUP(U148,'シフト記号表（勤務時間帯）'!$C$6:$K$35,9,FALSE))</f>
        <v/>
      </c>
      <c r="V149" s="447" t="str">
        <f>IF(V148="","",VLOOKUP(V148,'シフト記号表（勤務時間帯）'!$C$6:$K$35,9,FALSE))</f>
        <v/>
      </c>
      <c r="W149" s="447" t="str">
        <f>IF(W148="","",VLOOKUP(W148,'シフト記号表（勤務時間帯）'!$C$6:$K$35,9,FALSE))</f>
        <v/>
      </c>
      <c r="X149" s="447" t="str">
        <f>IF(X148="","",VLOOKUP(X148,'シフト記号表（勤務時間帯）'!$C$6:$K$35,9,FALSE))</f>
        <v/>
      </c>
      <c r="Y149" s="454" t="str">
        <f>IF(Y148="","",VLOOKUP(Y148,'シフト記号表（勤務時間帯）'!$C$6:$K$35,9,FALSE))</f>
        <v/>
      </c>
      <c r="Z149" s="441" t="str">
        <f>IF(Z148="","",VLOOKUP(Z148,'シフト記号表（勤務時間帯）'!$C$6:$K$35,9,FALSE))</f>
        <v/>
      </c>
      <c r="AA149" s="447" t="str">
        <f>IF(AA148="","",VLOOKUP(AA148,'シフト記号表（勤務時間帯）'!$C$6:$K$35,9,FALSE))</f>
        <v/>
      </c>
      <c r="AB149" s="447" t="str">
        <f>IF(AB148="","",VLOOKUP(AB148,'シフト記号表（勤務時間帯）'!$C$6:$K$35,9,FALSE))</f>
        <v/>
      </c>
      <c r="AC149" s="447" t="str">
        <f>IF(AC148="","",VLOOKUP(AC148,'シフト記号表（勤務時間帯）'!$C$6:$K$35,9,FALSE))</f>
        <v/>
      </c>
      <c r="AD149" s="447" t="str">
        <f>IF(AD148="","",VLOOKUP(AD148,'シフト記号表（勤務時間帯）'!$C$6:$K$35,9,FALSE))</f>
        <v/>
      </c>
      <c r="AE149" s="447" t="str">
        <f>IF(AE148="","",VLOOKUP(AE148,'シフト記号表（勤務時間帯）'!$C$6:$K$35,9,FALSE))</f>
        <v/>
      </c>
      <c r="AF149" s="454" t="str">
        <f>IF(AF148="","",VLOOKUP(AF148,'シフト記号表（勤務時間帯）'!$C$6:$K$35,9,FALSE))</f>
        <v/>
      </c>
      <c r="AG149" s="441" t="str">
        <f>IF(AG148="","",VLOOKUP(AG148,'シフト記号表（勤務時間帯）'!$C$6:$K$35,9,FALSE))</f>
        <v/>
      </c>
      <c r="AH149" s="447" t="str">
        <f>IF(AH148="","",VLOOKUP(AH148,'シフト記号表（勤務時間帯）'!$C$6:$K$35,9,FALSE))</f>
        <v/>
      </c>
      <c r="AI149" s="447" t="str">
        <f>IF(AI148="","",VLOOKUP(AI148,'シフト記号表（勤務時間帯）'!$C$6:$K$35,9,FALSE))</f>
        <v/>
      </c>
      <c r="AJ149" s="447" t="str">
        <f>IF(AJ148="","",VLOOKUP(AJ148,'シフト記号表（勤務時間帯）'!$C$6:$K$35,9,FALSE))</f>
        <v/>
      </c>
      <c r="AK149" s="447" t="str">
        <f>IF(AK148="","",VLOOKUP(AK148,'シフト記号表（勤務時間帯）'!$C$6:$K$35,9,FALSE))</f>
        <v/>
      </c>
      <c r="AL149" s="447" t="str">
        <f>IF(AL148="","",VLOOKUP(AL148,'シフト記号表（勤務時間帯）'!$C$6:$K$35,9,FALSE))</f>
        <v/>
      </c>
      <c r="AM149" s="454" t="str">
        <f>IF(AM148="","",VLOOKUP(AM148,'シフト記号表（勤務時間帯）'!$C$6:$K$35,9,FALSE))</f>
        <v/>
      </c>
      <c r="AN149" s="441" t="str">
        <f>IF(AN148="","",VLOOKUP(AN148,'シフト記号表（勤務時間帯）'!$C$6:$K$35,9,FALSE))</f>
        <v/>
      </c>
      <c r="AO149" s="447" t="str">
        <f>IF(AO148="","",VLOOKUP(AO148,'シフト記号表（勤務時間帯）'!$C$6:$K$35,9,FALSE))</f>
        <v/>
      </c>
      <c r="AP149" s="447" t="str">
        <f>IF(AP148="","",VLOOKUP(AP148,'シフト記号表（勤務時間帯）'!$C$6:$K$35,9,FALSE))</f>
        <v/>
      </c>
      <c r="AQ149" s="447" t="str">
        <f>IF(AQ148="","",VLOOKUP(AQ148,'シフト記号表（勤務時間帯）'!$C$6:$K$35,9,FALSE))</f>
        <v/>
      </c>
      <c r="AR149" s="447" t="str">
        <f>IF(AR148="","",VLOOKUP(AR148,'シフト記号表（勤務時間帯）'!$C$6:$K$35,9,FALSE))</f>
        <v/>
      </c>
      <c r="AS149" s="447" t="str">
        <f>IF(AS148="","",VLOOKUP(AS148,'シフト記号表（勤務時間帯）'!$C$6:$K$35,9,FALSE))</f>
        <v/>
      </c>
      <c r="AT149" s="454" t="str">
        <f>IF(AT148="","",VLOOKUP(AT148,'シフト記号表（勤務時間帯）'!$C$6:$K$35,9,FALSE))</f>
        <v/>
      </c>
      <c r="AU149" s="441" t="str">
        <f>IF(AU148="","",VLOOKUP(AU148,'シフト記号表（勤務時間帯）'!$C$6:$K$35,9,FALSE))</f>
        <v/>
      </c>
      <c r="AV149" s="447" t="str">
        <f>IF(AV148="","",VLOOKUP(AV148,'シフト記号表（勤務時間帯）'!$C$6:$K$35,9,FALSE))</f>
        <v/>
      </c>
      <c r="AW149" s="447" t="str">
        <f>IF(AW148="","",VLOOKUP(AW148,'シフト記号表（勤務時間帯）'!$C$6:$K$35,9,FALSE))</f>
        <v/>
      </c>
      <c r="AX149" s="479">
        <f>IF($BB$3="４週",SUM(S149:AT149),IF($BB$3="暦月",SUM(S149:AW149),""))</f>
        <v>0</v>
      </c>
      <c r="AY149" s="490"/>
      <c r="AZ149" s="501">
        <f>IF($BB$3="４週",AX149/4,IF($BB$3="暦月",'地密通所（100名）'!AX149/('地密通所（100名）'!$BB$8/7),""))</f>
        <v>0</v>
      </c>
      <c r="BA149" s="509"/>
      <c r="BB149" s="305"/>
      <c r="BC149" s="128"/>
      <c r="BD149" s="128"/>
      <c r="BE149" s="128"/>
      <c r="BF149" s="140"/>
    </row>
    <row r="150" spans="2:58" ht="20.25" customHeight="1">
      <c r="B150" s="362"/>
      <c r="C150" s="36"/>
      <c r="D150" s="56"/>
      <c r="E150" s="66"/>
      <c r="F150" s="543">
        <f>C148</f>
        <v>0</v>
      </c>
      <c r="G150" s="83"/>
      <c r="H150" s="94"/>
      <c r="I150" s="103"/>
      <c r="J150" s="103"/>
      <c r="K150" s="108"/>
      <c r="L150" s="120"/>
      <c r="M150" s="130"/>
      <c r="N150" s="130"/>
      <c r="O150" s="142"/>
      <c r="P150" s="414" t="s">
        <v>73</v>
      </c>
      <c r="Q150" s="423"/>
      <c r="R150" s="431"/>
      <c r="S150" s="442" t="str">
        <f>IF(S148="","",VLOOKUP(S148,'シフト記号表（勤務時間帯）'!$C$6:$U$35,19,FALSE))</f>
        <v/>
      </c>
      <c r="T150" s="448" t="str">
        <f>IF(T148="","",VLOOKUP(T148,'シフト記号表（勤務時間帯）'!$C$6:$U$35,19,FALSE))</f>
        <v/>
      </c>
      <c r="U150" s="448" t="str">
        <f>IF(U148="","",VLOOKUP(U148,'シフト記号表（勤務時間帯）'!$C$6:$U$35,19,FALSE))</f>
        <v/>
      </c>
      <c r="V150" s="448" t="str">
        <f>IF(V148="","",VLOOKUP(V148,'シフト記号表（勤務時間帯）'!$C$6:$U$35,19,FALSE))</f>
        <v/>
      </c>
      <c r="W150" s="448" t="str">
        <f>IF(W148="","",VLOOKUP(W148,'シフト記号表（勤務時間帯）'!$C$6:$U$35,19,FALSE))</f>
        <v/>
      </c>
      <c r="X150" s="448" t="str">
        <f>IF(X148="","",VLOOKUP(X148,'シフト記号表（勤務時間帯）'!$C$6:$U$35,19,FALSE))</f>
        <v/>
      </c>
      <c r="Y150" s="455" t="str">
        <f>IF(Y148="","",VLOOKUP(Y148,'シフト記号表（勤務時間帯）'!$C$6:$U$35,19,FALSE))</f>
        <v/>
      </c>
      <c r="Z150" s="442" t="str">
        <f>IF(Z148="","",VLOOKUP(Z148,'シフト記号表（勤務時間帯）'!$C$6:$U$35,19,FALSE))</f>
        <v/>
      </c>
      <c r="AA150" s="448" t="str">
        <f>IF(AA148="","",VLOOKUP(AA148,'シフト記号表（勤務時間帯）'!$C$6:$U$35,19,FALSE))</f>
        <v/>
      </c>
      <c r="AB150" s="448" t="str">
        <f>IF(AB148="","",VLOOKUP(AB148,'シフト記号表（勤務時間帯）'!$C$6:$U$35,19,FALSE))</f>
        <v/>
      </c>
      <c r="AC150" s="448" t="str">
        <f>IF(AC148="","",VLOOKUP(AC148,'シフト記号表（勤務時間帯）'!$C$6:$U$35,19,FALSE))</f>
        <v/>
      </c>
      <c r="AD150" s="448" t="str">
        <f>IF(AD148="","",VLOOKUP(AD148,'シフト記号表（勤務時間帯）'!$C$6:$U$35,19,FALSE))</f>
        <v/>
      </c>
      <c r="AE150" s="448" t="str">
        <f>IF(AE148="","",VLOOKUP(AE148,'シフト記号表（勤務時間帯）'!$C$6:$U$35,19,FALSE))</f>
        <v/>
      </c>
      <c r="AF150" s="455" t="str">
        <f>IF(AF148="","",VLOOKUP(AF148,'シフト記号表（勤務時間帯）'!$C$6:$U$35,19,FALSE))</f>
        <v/>
      </c>
      <c r="AG150" s="442" t="str">
        <f>IF(AG148="","",VLOOKUP(AG148,'シフト記号表（勤務時間帯）'!$C$6:$U$35,19,FALSE))</f>
        <v/>
      </c>
      <c r="AH150" s="448" t="str">
        <f>IF(AH148="","",VLOOKUP(AH148,'シフト記号表（勤務時間帯）'!$C$6:$U$35,19,FALSE))</f>
        <v/>
      </c>
      <c r="AI150" s="448" t="str">
        <f>IF(AI148="","",VLOOKUP(AI148,'シフト記号表（勤務時間帯）'!$C$6:$U$35,19,FALSE))</f>
        <v/>
      </c>
      <c r="AJ150" s="448" t="str">
        <f>IF(AJ148="","",VLOOKUP(AJ148,'シフト記号表（勤務時間帯）'!$C$6:$U$35,19,FALSE))</f>
        <v/>
      </c>
      <c r="AK150" s="448" t="str">
        <f>IF(AK148="","",VLOOKUP(AK148,'シフト記号表（勤務時間帯）'!$C$6:$U$35,19,FALSE))</f>
        <v/>
      </c>
      <c r="AL150" s="448" t="str">
        <f>IF(AL148="","",VLOOKUP(AL148,'シフト記号表（勤務時間帯）'!$C$6:$U$35,19,FALSE))</f>
        <v/>
      </c>
      <c r="AM150" s="455" t="str">
        <f>IF(AM148="","",VLOOKUP(AM148,'シフト記号表（勤務時間帯）'!$C$6:$U$35,19,FALSE))</f>
        <v/>
      </c>
      <c r="AN150" s="442" t="str">
        <f>IF(AN148="","",VLOOKUP(AN148,'シフト記号表（勤務時間帯）'!$C$6:$U$35,19,FALSE))</f>
        <v/>
      </c>
      <c r="AO150" s="448" t="str">
        <f>IF(AO148="","",VLOOKUP(AO148,'シフト記号表（勤務時間帯）'!$C$6:$U$35,19,FALSE))</f>
        <v/>
      </c>
      <c r="AP150" s="448" t="str">
        <f>IF(AP148="","",VLOOKUP(AP148,'シフト記号表（勤務時間帯）'!$C$6:$U$35,19,FALSE))</f>
        <v/>
      </c>
      <c r="AQ150" s="448" t="str">
        <f>IF(AQ148="","",VLOOKUP(AQ148,'シフト記号表（勤務時間帯）'!$C$6:$U$35,19,FALSE))</f>
        <v/>
      </c>
      <c r="AR150" s="448" t="str">
        <f>IF(AR148="","",VLOOKUP(AR148,'シフト記号表（勤務時間帯）'!$C$6:$U$35,19,FALSE))</f>
        <v/>
      </c>
      <c r="AS150" s="448" t="str">
        <f>IF(AS148="","",VLOOKUP(AS148,'シフト記号表（勤務時間帯）'!$C$6:$U$35,19,FALSE))</f>
        <v/>
      </c>
      <c r="AT150" s="455" t="str">
        <f>IF(AT148="","",VLOOKUP(AT148,'シフト記号表（勤務時間帯）'!$C$6:$U$35,19,FALSE))</f>
        <v/>
      </c>
      <c r="AU150" s="442" t="str">
        <f>IF(AU148="","",VLOOKUP(AU148,'シフト記号表（勤務時間帯）'!$C$6:$U$35,19,FALSE))</f>
        <v/>
      </c>
      <c r="AV150" s="448" t="str">
        <f>IF(AV148="","",VLOOKUP(AV148,'シフト記号表（勤務時間帯）'!$C$6:$U$35,19,FALSE))</f>
        <v/>
      </c>
      <c r="AW150" s="448" t="str">
        <f>IF(AW148="","",VLOOKUP(AW148,'シフト記号表（勤務時間帯）'!$C$6:$U$35,19,FALSE))</f>
        <v/>
      </c>
      <c r="AX150" s="480">
        <f>IF($BB$3="４週",SUM(S150:AT150),IF($BB$3="暦月",SUM(S150:AW150),""))</f>
        <v>0</v>
      </c>
      <c r="AY150" s="491"/>
      <c r="AZ150" s="502">
        <f>IF($BB$3="４週",AX150/4,IF($BB$3="暦月",'地密通所（100名）'!AX150/('地密通所（100名）'!$BB$8/7),""))</f>
        <v>0</v>
      </c>
      <c r="BA150" s="510"/>
      <c r="BB150" s="306"/>
      <c r="BC150" s="130"/>
      <c r="BD150" s="130"/>
      <c r="BE150" s="130"/>
      <c r="BF150" s="142"/>
    </row>
    <row r="151" spans="2:58" ht="20.25" customHeight="1">
      <c r="B151" s="362">
        <f>B148+1</f>
        <v>44</v>
      </c>
      <c r="C151" s="34"/>
      <c r="D151" s="54"/>
      <c r="E151" s="64"/>
      <c r="F151" s="71"/>
      <c r="G151" s="71"/>
      <c r="H151" s="95"/>
      <c r="I151" s="103"/>
      <c r="J151" s="103"/>
      <c r="K151" s="108"/>
      <c r="L151" s="119"/>
      <c r="M151" s="129"/>
      <c r="N151" s="129"/>
      <c r="O151" s="141"/>
      <c r="P151" s="415" t="s">
        <v>70</v>
      </c>
      <c r="Q151" s="424"/>
      <c r="R151" s="432"/>
      <c r="S151" s="551"/>
      <c r="T151" s="553"/>
      <c r="U151" s="553"/>
      <c r="V151" s="553"/>
      <c r="W151" s="553"/>
      <c r="X151" s="553"/>
      <c r="Y151" s="554"/>
      <c r="Z151" s="551"/>
      <c r="AA151" s="553"/>
      <c r="AB151" s="553"/>
      <c r="AC151" s="553"/>
      <c r="AD151" s="553"/>
      <c r="AE151" s="553"/>
      <c r="AF151" s="554"/>
      <c r="AG151" s="551"/>
      <c r="AH151" s="553"/>
      <c r="AI151" s="553"/>
      <c r="AJ151" s="553"/>
      <c r="AK151" s="553"/>
      <c r="AL151" s="553"/>
      <c r="AM151" s="554"/>
      <c r="AN151" s="551"/>
      <c r="AO151" s="553"/>
      <c r="AP151" s="553"/>
      <c r="AQ151" s="553"/>
      <c r="AR151" s="553"/>
      <c r="AS151" s="553"/>
      <c r="AT151" s="554"/>
      <c r="AU151" s="551"/>
      <c r="AV151" s="553"/>
      <c r="AW151" s="553"/>
      <c r="AX151" s="556"/>
      <c r="AY151" s="560"/>
      <c r="AZ151" s="563"/>
      <c r="BA151" s="566"/>
      <c r="BB151" s="304"/>
      <c r="BC151" s="129"/>
      <c r="BD151" s="129"/>
      <c r="BE151" s="129"/>
      <c r="BF151" s="141"/>
    </row>
    <row r="152" spans="2:58" ht="20.25" customHeight="1">
      <c r="B152" s="362"/>
      <c r="C152" s="35"/>
      <c r="D152" s="55"/>
      <c r="E152" s="65"/>
      <c r="F152" s="69"/>
      <c r="G152" s="82"/>
      <c r="H152" s="94"/>
      <c r="I152" s="103"/>
      <c r="J152" s="103"/>
      <c r="K152" s="108"/>
      <c r="L152" s="118"/>
      <c r="M152" s="128"/>
      <c r="N152" s="128"/>
      <c r="O152" s="140"/>
      <c r="P152" s="413" t="s">
        <v>27</v>
      </c>
      <c r="Q152" s="422"/>
      <c r="R152" s="430"/>
      <c r="S152" s="441" t="str">
        <f>IF(S151="","",VLOOKUP(S151,'シフト記号表（勤務時間帯）'!$C$6:$K$35,9,FALSE))</f>
        <v/>
      </c>
      <c r="T152" s="447" t="str">
        <f>IF(T151="","",VLOOKUP(T151,'シフト記号表（勤務時間帯）'!$C$6:$K$35,9,FALSE))</f>
        <v/>
      </c>
      <c r="U152" s="447" t="str">
        <f>IF(U151="","",VLOOKUP(U151,'シフト記号表（勤務時間帯）'!$C$6:$K$35,9,FALSE))</f>
        <v/>
      </c>
      <c r="V152" s="447" t="str">
        <f>IF(V151="","",VLOOKUP(V151,'シフト記号表（勤務時間帯）'!$C$6:$K$35,9,FALSE))</f>
        <v/>
      </c>
      <c r="W152" s="447" t="str">
        <f>IF(W151="","",VLOOKUP(W151,'シフト記号表（勤務時間帯）'!$C$6:$K$35,9,FALSE))</f>
        <v/>
      </c>
      <c r="X152" s="447" t="str">
        <f>IF(X151="","",VLOOKUP(X151,'シフト記号表（勤務時間帯）'!$C$6:$K$35,9,FALSE))</f>
        <v/>
      </c>
      <c r="Y152" s="454" t="str">
        <f>IF(Y151="","",VLOOKUP(Y151,'シフト記号表（勤務時間帯）'!$C$6:$K$35,9,FALSE))</f>
        <v/>
      </c>
      <c r="Z152" s="441" t="str">
        <f>IF(Z151="","",VLOOKUP(Z151,'シフト記号表（勤務時間帯）'!$C$6:$K$35,9,FALSE))</f>
        <v/>
      </c>
      <c r="AA152" s="447" t="str">
        <f>IF(AA151="","",VLOOKUP(AA151,'シフト記号表（勤務時間帯）'!$C$6:$K$35,9,FALSE))</f>
        <v/>
      </c>
      <c r="AB152" s="447" t="str">
        <f>IF(AB151="","",VLOOKUP(AB151,'シフト記号表（勤務時間帯）'!$C$6:$K$35,9,FALSE))</f>
        <v/>
      </c>
      <c r="AC152" s="447" t="str">
        <f>IF(AC151="","",VLOOKUP(AC151,'シフト記号表（勤務時間帯）'!$C$6:$K$35,9,FALSE))</f>
        <v/>
      </c>
      <c r="AD152" s="447" t="str">
        <f>IF(AD151="","",VLOOKUP(AD151,'シフト記号表（勤務時間帯）'!$C$6:$K$35,9,FALSE))</f>
        <v/>
      </c>
      <c r="AE152" s="447" t="str">
        <f>IF(AE151="","",VLOOKUP(AE151,'シフト記号表（勤務時間帯）'!$C$6:$K$35,9,FALSE))</f>
        <v/>
      </c>
      <c r="AF152" s="454" t="str">
        <f>IF(AF151="","",VLOOKUP(AF151,'シフト記号表（勤務時間帯）'!$C$6:$K$35,9,FALSE))</f>
        <v/>
      </c>
      <c r="AG152" s="441" t="str">
        <f>IF(AG151="","",VLOOKUP(AG151,'シフト記号表（勤務時間帯）'!$C$6:$K$35,9,FALSE))</f>
        <v/>
      </c>
      <c r="AH152" s="447" t="str">
        <f>IF(AH151="","",VLOOKUP(AH151,'シフト記号表（勤務時間帯）'!$C$6:$K$35,9,FALSE))</f>
        <v/>
      </c>
      <c r="AI152" s="447" t="str">
        <f>IF(AI151="","",VLOOKUP(AI151,'シフト記号表（勤務時間帯）'!$C$6:$K$35,9,FALSE))</f>
        <v/>
      </c>
      <c r="AJ152" s="447" t="str">
        <f>IF(AJ151="","",VLOOKUP(AJ151,'シフト記号表（勤務時間帯）'!$C$6:$K$35,9,FALSE))</f>
        <v/>
      </c>
      <c r="AK152" s="447" t="str">
        <f>IF(AK151="","",VLOOKUP(AK151,'シフト記号表（勤務時間帯）'!$C$6:$K$35,9,FALSE))</f>
        <v/>
      </c>
      <c r="AL152" s="447" t="str">
        <f>IF(AL151="","",VLOOKUP(AL151,'シフト記号表（勤務時間帯）'!$C$6:$K$35,9,FALSE))</f>
        <v/>
      </c>
      <c r="AM152" s="454" t="str">
        <f>IF(AM151="","",VLOOKUP(AM151,'シフト記号表（勤務時間帯）'!$C$6:$K$35,9,FALSE))</f>
        <v/>
      </c>
      <c r="AN152" s="441" t="str">
        <f>IF(AN151="","",VLOOKUP(AN151,'シフト記号表（勤務時間帯）'!$C$6:$K$35,9,FALSE))</f>
        <v/>
      </c>
      <c r="AO152" s="447" t="str">
        <f>IF(AO151="","",VLOOKUP(AO151,'シフト記号表（勤務時間帯）'!$C$6:$K$35,9,FALSE))</f>
        <v/>
      </c>
      <c r="AP152" s="447" t="str">
        <f>IF(AP151="","",VLOOKUP(AP151,'シフト記号表（勤務時間帯）'!$C$6:$K$35,9,FALSE))</f>
        <v/>
      </c>
      <c r="AQ152" s="447" t="str">
        <f>IF(AQ151="","",VLOOKUP(AQ151,'シフト記号表（勤務時間帯）'!$C$6:$K$35,9,FALSE))</f>
        <v/>
      </c>
      <c r="AR152" s="447" t="str">
        <f>IF(AR151="","",VLOOKUP(AR151,'シフト記号表（勤務時間帯）'!$C$6:$K$35,9,FALSE))</f>
        <v/>
      </c>
      <c r="AS152" s="447" t="str">
        <f>IF(AS151="","",VLOOKUP(AS151,'シフト記号表（勤務時間帯）'!$C$6:$K$35,9,FALSE))</f>
        <v/>
      </c>
      <c r="AT152" s="454" t="str">
        <f>IF(AT151="","",VLOOKUP(AT151,'シフト記号表（勤務時間帯）'!$C$6:$K$35,9,FALSE))</f>
        <v/>
      </c>
      <c r="AU152" s="441" t="str">
        <f>IF(AU151="","",VLOOKUP(AU151,'シフト記号表（勤務時間帯）'!$C$6:$K$35,9,FALSE))</f>
        <v/>
      </c>
      <c r="AV152" s="447" t="str">
        <f>IF(AV151="","",VLOOKUP(AV151,'シフト記号表（勤務時間帯）'!$C$6:$K$35,9,FALSE))</f>
        <v/>
      </c>
      <c r="AW152" s="447" t="str">
        <f>IF(AW151="","",VLOOKUP(AW151,'シフト記号表（勤務時間帯）'!$C$6:$K$35,9,FALSE))</f>
        <v/>
      </c>
      <c r="AX152" s="479">
        <f>IF($BB$3="４週",SUM(S152:AT152),IF($BB$3="暦月",SUM(S152:AW152),""))</f>
        <v>0</v>
      </c>
      <c r="AY152" s="490"/>
      <c r="AZ152" s="501">
        <f>IF($BB$3="４週",AX152/4,IF($BB$3="暦月",'地密通所（100名）'!AX152/('地密通所（100名）'!$BB$8/7),""))</f>
        <v>0</v>
      </c>
      <c r="BA152" s="509"/>
      <c r="BB152" s="305"/>
      <c r="BC152" s="128"/>
      <c r="BD152" s="128"/>
      <c r="BE152" s="128"/>
      <c r="BF152" s="140"/>
    </row>
    <row r="153" spans="2:58" ht="20.25" customHeight="1">
      <c r="B153" s="362"/>
      <c r="C153" s="36"/>
      <c r="D153" s="56"/>
      <c r="E153" s="66"/>
      <c r="F153" s="543">
        <f>C151</f>
        <v>0</v>
      </c>
      <c r="G153" s="83"/>
      <c r="H153" s="94"/>
      <c r="I153" s="103"/>
      <c r="J153" s="103"/>
      <c r="K153" s="108"/>
      <c r="L153" s="120"/>
      <c r="M153" s="130"/>
      <c r="N153" s="130"/>
      <c r="O153" s="142"/>
      <c r="P153" s="414" t="s">
        <v>73</v>
      </c>
      <c r="Q153" s="423"/>
      <c r="R153" s="431"/>
      <c r="S153" s="442" t="str">
        <f>IF(S151="","",VLOOKUP(S151,'シフト記号表（勤務時間帯）'!$C$6:$U$35,19,FALSE))</f>
        <v/>
      </c>
      <c r="T153" s="448" t="str">
        <f>IF(T151="","",VLOOKUP(T151,'シフト記号表（勤務時間帯）'!$C$6:$U$35,19,FALSE))</f>
        <v/>
      </c>
      <c r="U153" s="448" t="str">
        <f>IF(U151="","",VLOOKUP(U151,'シフト記号表（勤務時間帯）'!$C$6:$U$35,19,FALSE))</f>
        <v/>
      </c>
      <c r="V153" s="448" t="str">
        <f>IF(V151="","",VLOOKUP(V151,'シフト記号表（勤務時間帯）'!$C$6:$U$35,19,FALSE))</f>
        <v/>
      </c>
      <c r="W153" s="448" t="str">
        <f>IF(W151="","",VLOOKUP(W151,'シフト記号表（勤務時間帯）'!$C$6:$U$35,19,FALSE))</f>
        <v/>
      </c>
      <c r="X153" s="448" t="str">
        <f>IF(X151="","",VLOOKUP(X151,'シフト記号表（勤務時間帯）'!$C$6:$U$35,19,FALSE))</f>
        <v/>
      </c>
      <c r="Y153" s="455" t="str">
        <f>IF(Y151="","",VLOOKUP(Y151,'シフト記号表（勤務時間帯）'!$C$6:$U$35,19,FALSE))</f>
        <v/>
      </c>
      <c r="Z153" s="442" t="str">
        <f>IF(Z151="","",VLOOKUP(Z151,'シフト記号表（勤務時間帯）'!$C$6:$U$35,19,FALSE))</f>
        <v/>
      </c>
      <c r="AA153" s="448" t="str">
        <f>IF(AA151="","",VLOOKUP(AA151,'シフト記号表（勤務時間帯）'!$C$6:$U$35,19,FALSE))</f>
        <v/>
      </c>
      <c r="AB153" s="448" t="str">
        <f>IF(AB151="","",VLOOKUP(AB151,'シフト記号表（勤務時間帯）'!$C$6:$U$35,19,FALSE))</f>
        <v/>
      </c>
      <c r="AC153" s="448" t="str">
        <f>IF(AC151="","",VLOOKUP(AC151,'シフト記号表（勤務時間帯）'!$C$6:$U$35,19,FALSE))</f>
        <v/>
      </c>
      <c r="AD153" s="448" t="str">
        <f>IF(AD151="","",VLOOKUP(AD151,'シフト記号表（勤務時間帯）'!$C$6:$U$35,19,FALSE))</f>
        <v/>
      </c>
      <c r="AE153" s="448" t="str">
        <f>IF(AE151="","",VLOOKUP(AE151,'シフト記号表（勤務時間帯）'!$C$6:$U$35,19,FALSE))</f>
        <v/>
      </c>
      <c r="AF153" s="455" t="str">
        <f>IF(AF151="","",VLOOKUP(AF151,'シフト記号表（勤務時間帯）'!$C$6:$U$35,19,FALSE))</f>
        <v/>
      </c>
      <c r="AG153" s="442" t="str">
        <f>IF(AG151="","",VLOOKUP(AG151,'シフト記号表（勤務時間帯）'!$C$6:$U$35,19,FALSE))</f>
        <v/>
      </c>
      <c r="AH153" s="448" t="str">
        <f>IF(AH151="","",VLOOKUP(AH151,'シフト記号表（勤務時間帯）'!$C$6:$U$35,19,FALSE))</f>
        <v/>
      </c>
      <c r="AI153" s="448" t="str">
        <f>IF(AI151="","",VLOOKUP(AI151,'シフト記号表（勤務時間帯）'!$C$6:$U$35,19,FALSE))</f>
        <v/>
      </c>
      <c r="AJ153" s="448" t="str">
        <f>IF(AJ151="","",VLOOKUP(AJ151,'シフト記号表（勤務時間帯）'!$C$6:$U$35,19,FALSE))</f>
        <v/>
      </c>
      <c r="AK153" s="448" t="str">
        <f>IF(AK151="","",VLOOKUP(AK151,'シフト記号表（勤務時間帯）'!$C$6:$U$35,19,FALSE))</f>
        <v/>
      </c>
      <c r="AL153" s="448" t="str">
        <f>IF(AL151="","",VLOOKUP(AL151,'シフト記号表（勤務時間帯）'!$C$6:$U$35,19,FALSE))</f>
        <v/>
      </c>
      <c r="AM153" s="455" t="str">
        <f>IF(AM151="","",VLOOKUP(AM151,'シフト記号表（勤務時間帯）'!$C$6:$U$35,19,FALSE))</f>
        <v/>
      </c>
      <c r="AN153" s="442" t="str">
        <f>IF(AN151="","",VLOOKUP(AN151,'シフト記号表（勤務時間帯）'!$C$6:$U$35,19,FALSE))</f>
        <v/>
      </c>
      <c r="AO153" s="448" t="str">
        <f>IF(AO151="","",VLOOKUP(AO151,'シフト記号表（勤務時間帯）'!$C$6:$U$35,19,FALSE))</f>
        <v/>
      </c>
      <c r="AP153" s="448" t="str">
        <f>IF(AP151="","",VLOOKUP(AP151,'シフト記号表（勤務時間帯）'!$C$6:$U$35,19,FALSE))</f>
        <v/>
      </c>
      <c r="AQ153" s="448" t="str">
        <f>IF(AQ151="","",VLOOKUP(AQ151,'シフト記号表（勤務時間帯）'!$C$6:$U$35,19,FALSE))</f>
        <v/>
      </c>
      <c r="AR153" s="448" t="str">
        <f>IF(AR151="","",VLOOKUP(AR151,'シフト記号表（勤務時間帯）'!$C$6:$U$35,19,FALSE))</f>
        <v/>
      </c>
      <c r="AS153" s="448" t="str">
        <f>IF(AS151="","",VLOOKUP(AS151,'シフト記号表（勤務時間帯）'!$C$6:$U$35,19,FALSE))</f>
        <v/>
      </c>
      <c r="AT153" s="455" t="str">
        <f>IF(AT151="","",VLOOKUP(AT151,'シフト記号表（勤務時間帯）'!$C$6:$U$35,19,FALSE))</f>
        <v/>
      </c>
      <c r="AU153" s="442" t="str">
        <f>IF(AU151="","",VLOOKUP(AU151,'シフト記号表（勤務時間帯）'!$C$6:$U$35,19,FALSE))</f>
        <v/>
      </c>
      <c r="AV153" s="448" t="str">
        <f>IF(AV151="","",VLOOKUP(AV151,'シフト記号表（勤務時間帯）'!$C$6:$U$35,19,FALSE))</f>
        <v/>
      </c>
      <c r="AW153" s="448" t="str">
        <f>IF(AW151="","",VLOOKUP(AW151,'シフト記号表（勤務時間帯）'!$C$6:$U$35,19,FALSE))</f>
        <v/>
      </c>
      <c r="AX153" s="480">
        <f>IF($BB$3="４週",SUM(S153:AT153),IF($BB$3="暦月",SUM(S153:AW153),""))</f>
        <v>0</v>
      </c>
      <c r="AY153" s="491"/>
      <c r="AZ153" s="502">
        <f>IF($BB$3="４週",AX153/4,IF($BB$3="暦月",'地密通所（100名）'!AX153/('地密通所（100名）'!$BB$8/7),""))</f>
        <v>0</v>
      </c>
      <c r="BA153" s="510"/>
      <c r="BB153" s="306"/>
      <c r="BC153" s="130"/>
      <c r="BD153" s="130"/>
      <c r="BE153" s="130"/>
      <c r="BF153" s="142"/>
    </row>
    <row r="154" spans="2:58" ht="20.25" customHeight="1">
      <c r="B154" s="362">
        <f>B151+1</f>
        <v>45</v>
      </c>
      <c r="C154" s="34"/>
      <c r="D154" s="54"/>
      <c r="E154" s="64"/>
      <c r="F154" s="71"/>
      <c r="G154" s="71"/>
      <c r="H154" s="95"/>
      <c r="I154" s="103"/>
      <c r="J154" s="103"/>
      <c r="K154" s="108"/>
      <c r="L154" s="119"/>
      <c r="M154" s="129"/>
      <c r="N154" s="129"/>
      <c r="O154" s="141"/>
      <c r="P154" s="415" t="s">
        <v>70</v>
      </c>
      <c r="Q154" s="424"/>
      <c r="R154" s="432"/>
      <c r="S154" s="551"/>
      <c r="T154" s="553"/>
      <c r="U154" s="553"/>
      <c r="V154" s="553"/>
      <c r="W154" s="553"/>
      <c r="X154" s="553"/>
      <c r="Y154" s="554"/>
      <c r="Z154" s="551"/>
      <c r="AA154" s="553"/>
      <c r="AB154" s="553"/>
      <c r="AC154" s="553"/>
      <c r="AD154" s="553"/>
      <c r="AE154" s="553"/>
      <c r="AF154" s="554"/>
      <c r="AG154" s="551"/>
      <c r="AH154" s="553"/>
      <c r="AI154" s="553"/>
      <c r="AJ154" s="553"/>
      <c r="AK154" s="553"/>
      <c r="AL154" s="553"/>
      <c r="AM154" s="554"/>
      <c r="AN154" s="551"/>
      <c r="AO154" s="553"/>
      <c r="AP154" s="553"/>
      <c r="AQ154" s="553"/>
      <c r="AR154" s="553"/>
      <c r="AS154" s="553"/>
      <c r="AT154" s="554"/>
      <c r="AU154" s="551"/>
      <c r="AV154" s="553"/>
      <c r="AW154" s="553"/>
      <c r="AX154" s="556"/>
      <c r="AY154" s="560"/>
      <c r="AZ154" s="563"/>
      <c r="BA154" s="566"/>
      <c r="BB154" s="304"/>
      <c r="BC154" s="129"/>
      <c r="BD154" s="129"/>
      <c r="BE154" s="129"/>
      <c r="BF154" s="141"/>
    </row>
    <row r="155" spans="2:58" ht="20.25" customHeight="1">
      <c r="B155" s="362"/>
      <c r="C155" s="35"/>
      <c r="D155" s="55"/>
      <c r="E155" s="65"/>
      <c r="F155" s="69"/>
      <c r="G155" s="82"/>
      <c r="H155" s="94"/>
      <c r="I155" s="103"/>
      <c r="J155" s="103"/>
      <c r="K155" s="108"/>
      <c r="L155" s="118"/>
      <c r="M155" s="128"/>
      <c r="N155" s="128"/>
      <c r="O155" s="140"/>
      <c r="P155" s="413" t="s">
        <v>27</v>
      </c>
      <c r="Q155" s="422"/>
      <c r="R155" s="430"/>
      <c r="S155" s="441" t="str">
        <f>IF(S154="","",VLOOKUP(S154,'シフト記号表（勤務時間帯）'!$C$6:$K$35,9,FALSE))</f>
        <v/>
      </c>
      <c r="T155" s="447" t="str">
        <f>IF(T154="","",VLOOKUP(T154,'シフト記号表（勤務時間帯）'!$C$6:$K$35,9,FALSE))</f>
        <v/>
      </c>
      <c r="U155" s="447" t="str">
        <f>IF(U154="","",VLOOKUP(U154,'シフト記号表（勤務時間帯）'!$C$6:$K$35,9,FALSE))</f>
        <v/>
      </c>
      <c r="V155" s="447" t="str">
        <f>IF(V154="","",VLOOKUP(V154,'シフト記号表（勤務時間帯）'!$C$6:$K$35,9,FALSE))</f>
        <v/>
      </c>
      <c r="W155" s="447" t="str">
        <f>IF(W154="","",VLOOKUP(W154,'シフト記号表（勤務時間帯）'!$C$6:$K$35,9,FALSE))</f>
        <v/>
      </c>
      <c r="X155" s="447" t="str">
        <f>IF(X154="","",VLOOKUP(X154,'シフト記号表（勤務時間帯）'!$C$6:$K$35,9,FALSE))</f>
        <v/>
      </c>
      <c r="Y155" s="454" t="str">
        <f>IF(Y154="","",VLOOKUP(Y154,'シフト記号表（勤務時間帯）'!$C$6:$K$35,9,FALSE))</f>
        <v/>
      </c>
      <c r="Z155" s="441" t="str">
        <f>IF(Z154="","",VLOOKUP(Z154,'シフト記号表（勤務時間帯）'!$C$6:$K$35,9,FALSE))</f>
        <v/>
      </c>
      <c r="AA155" s="447" t="str">
        <f>IF(AA154="","",VLOOKUP(AA154,'シフト記号表（勤務時間帯）'!$C$6:$K$35,9,FALSE))</f>
        <v/>
      </c>
      <c r="AB155" s="447" t="str">
        <f>IF(AB154="","",VLOOKUP(AB154,'シフト記号表（勤務時間帯）'!$C$6:$K$35,9,FALSE))</f>
        <v/>
      </c>
      <c r="AC155" s="447" t="str">
        <f>IF(AC154="","",VLOOKUP(AC154,'シフト記号表（勤務時間帯）'!$C$6:$K$35,9,FALSE))</f>
        <v/>
      </c>
      <c r="AD155" s="447" t="str">
        <f>IF(AD154="","",VLOOKUP(AD154,'シフト記号表（勤務時間帯）'!$C$6:$K$35,9,FALSE))</f>
        <v/>
      </c>
      <c r="AE155" s="447" t="str">
        <f>IF(AE154="","",VLOOKUP(AE154,'シフト記号表（勤務時間帯）'!$C$6:$K$35,9,FALSE))</f>
        <v/>
      </c>
      <c r="AF155" s="454" t="str">
        <f>IF(AF154="","",VLOOKUP(AF154,'シフト記号表（勤務時間帯）'!$C$6:$K$35,9,FALSE))</f>
        <v/>
      </c>
      <c r="AG155" s="441" t="str">
        <f>IF(AG154="","",VLOOKUP(AG154,'シフト記号表（勤務時間帯）'!$C$6:$K$35,9,FALSE))</f>
        <v/>
      </c>
      <c r="AH155" s="447" t="str">
        <f>IF(AH154="","",VLOOKUP(AH154,'シフト記号表（勤務時間帯）'!$C$6:$K$35,9,FALSE))</f>
        <v/>
      </c>
      <c r="AI155" s="447" t="str">
        <f>IF(AI154="","",VLOOKUP(AI154,'シフト記号表（勤務時間帯）'!$C$6:$K$35,9,FALSE))</f>
        <v/>
      </c>
      <c r="AJ155" s="447" t="str">
        <f>IF(AJ154="","",VLOOKUP(AJ154,'シフト記号表（勤務時間帯）'!$C$6:$K$35,9,FALSE))</f>
        <v/>
      </c>
      <c r="AK155" s="447" t="str">
        <f>IF(AK154="","",VLOOKUP(AK154,'シフト記号表（勤務時間帯）'!$C$6:$K$35,9,FALSE))</f>
        <v/>
      </c>
      <c r="AL155" s="447" t="str">
        <f>IF(AL154="","",VLOOKUP(AL154,'シフト記号表（勤務時間帯）'!$C$6:$K$35,9,FALSE))</f>
        <v/>
      </c>
      <c r="AM155" s="454" t="str">
        <f>IF(AM154="","",VLOOKUP(AM154,'シフト記号表（勤務時間帯）'!$C$6:$K$35,9,FALSE))</f>
        <v/>
      </c>
      <c r="AN155" s="441" t="str">
        <f>IF(AN154="","",VLOOKUP(AN154,'シフト記号表（勤務時間帯）'!$C$6:$K$35,9,FALSE))</f>
        <v/>
      </c>
      <c r="AO155" s="447" t="str">
        <f>IF(AO154="","",VLOOKUP(AO154,'シフト記号表（勤務時間帯）'!$C$6:$K$35,9,FALSE))</f>
        <v/>
      </c>
      <c r="AP155" s="447" t="str">
        <f>IF(AP154="","",VLOOKUP(AP154,'シフト記号表（勤務時間帯）'!$C$6:$K$35,9,FALSE))</f>
        <v/>
      </c>
      <c r="AQ155" s="447" t="str">
        <f>IF(AQ154="","",VLOOKUP(AQ154,'シフト記号表（勤務時間帯）'!$C$6:$K$35,9,FALSE))</f>
        <v/>
      </c>
      <c r="AR155" s="447" t="str">
        <f>IF(AR154="","",VLOOKUP(AR154,'シフト記号表（勤務時間帯）'!$C$6:$K$35,9,FALSE))</f>
        <v/>
      </c>
      <c r="AS155" s="447" t="str">
        <f>IF(AS154="","",VLOOKUP(AS154,'シフト記号表（勤務時間帯）'!$C$6:$K$35,9,FALSE))</f>
        <v/>
      </c>
      <c r="AT155" s="454" t="str">
        <f>IF(AT154="","",VLOOKUP(AT154,'シフト記号表（勤務時間帯）'!$C$6:$K$35,9,FALSE))</f>
        <v/>
      </c>
      <c r="AU155" s="441" t="str">
        <f>IF(AU154="","",VLOOKUP(AU154,'シフト記号表（勤務時間帯）'!$C$6:$K$35,9,FALSE))</f>
        <v/>
      </c>
      <c r="AV155" s="447" t="str">
        <f>IF(AV154="","",VLOOKUP(AV154,'シフト記号表（勤務時間帯）'!$C$6:$K$35,9,FALSE))</f>
        <v/>
      </c>
      <c r="AW155" s="447" t="str">
        <f>IF(AW154="","",VLOOKUP(AW154,'シフト記号表（勤務時間帯）'!$C$6:$K$35,9,FALSE))</f>
        <v/>
      </c>
      <c r="AX155" s="479">
        <f>IF($BB$3="４週",SUM(S155:AT155),IF($BB$3="暦月",SUM(S155:AW155),""))</f>
        <v>0</v>
      </c>
      <c r="AY155" s="490"/>
      <c r="AZ155" s="501">
        <f>IF($BB$3="４週",AX155/4,IF($BB$3="暦月",'地密通所（100名）'!AX155/('地密通所（100名）'!$BB$8/7),""))</f>
        <v>0</v>
      </c>
      <c r="BA155" s="509"/>
      <c r="BB155" s="305"/>
      <c r="BC155" s="128"/>
      <c r="BD155" s="128"/>
      <c r="BE155" s="128"/>
      <c r="BF155" s="140"/>
    </row>
    <row r="156" spans="2:58" ht="20.25" customHeight="1">
      <c r="B156" s="362"/>
      <c r="C156" s="36"/>
      <c r="D156" s="56"/>
      <c r="E156" s="66"/>
      <c r="F156" s="543">
        <f>C154</f>
        <v>0</v>
      </c>
      <c r="G156" s="83"/>
      <c r="H156" s="94"/>
      <c r="I156" s="103"/>
      <c r="J156" s="103"/>
      <c r="K156" s="108"/>
      <c r="L156" s="120"/>
      <c r="M156" s="130"/>
      <c r="N156" s="130"/>
      <c r="O156" s="142"/>
      <c r="P156" s="414" t="s">
        <v>73</v>
      </c>
      <c r="Q156" s="423"/>
      <c r="R156" s="431"/>
      <c r="S156" s="442" t="str">
        <f>IF(S154="","",VLOOKUP(S154,'シフト記号表（勤務時間帯）'!$C$6:$U$35,19,FALSE))</f>
        <v/>
      </c>
      <c r="T156" s="448" t="str">
        <f>IF(T154="","",VLOOKUP(T154,'シフト記号表（勤務時間帯）'!$C$6:$U$35,19,FALSE))</f>
        <v/>
      </c>
      <c r="U156" s="448" t="str">
        <f>IF(U154="","",VLOOKUP(U154,'シフト記号表（勤務時間帯）'!$C$6:$U$35,19,FALSE))</f>
        <v/>
      </c>
      <c r="V156" s="448" t="str">
        <f>IF(V154="","",VLOOKUP(V154,'シフト記号表（勤務時間帯）'!$C$6:$U$35,19,FALSE))</f>
        <v/>
      </c>
      <c r="W156" s="448" t="str">
        <f>IF(W154="","",VLOOKUP(W154,'シフト記号表（勤務時間帯）'!$C$6:$U$35,19,FALSE))</f>
        <v/>
      </c>
      <c r="X156" s="448" t="str">
        <f>IF(X154="","",VLOOKUP(X154,'シフト記号表（勤務時間帯）'!$C$6:$U$35,19,FALSE))</f>
        <v/>
      </c>
      <c r="Y156" s="455" t="str">
        <f>IF(Y154="","",VLOOKUP(Y154,'シフト記号表（勤務時間帯）'!$C$6:$U$35,19,FALSE))</f>
        <v/>
      </c>
      <c r="Z156" s="442" t="str">
        <f>IF(Z154="","",VLOOKUP(Z154,'シフト記号表（勤務時間帯）'!$C$6:$U$35,19,FALSE))</f>
        <v/>
      </c>
      <c r="AA156" s="448" t="str">
        <f>IF(AA154="","",VLOOKUP(AA154,'シフト記号表（勤務時間帯）'!$C$6:$U$35,19,FALSE))</f>
        <v/>
      </c>
      <c r="AB156" s="448" t="str">
        <f>IF(AB154="","",VLOOKUP(AB154,'シフト記号表（勤務時間帯）'!$C$6:$U$35,19,FALSE))</f>
        <v/>
      </c>
      <c r="AC156" s="448" t="str">
        <f>IF(AC154="","",VLOOKUP(AC154,'シフト記号表（勤務時間帯）'!$C$6:$U$35,19,FALSE))</f>
        <v/>
      </c>
      <c r="AD156" s="448" t="str">
        <f>IF(AD154="","",VLOOKUP(AD154,'シフト記号表（勤務時間帯）'!$C$6:$U$35,19,FALSE))</f>
        <v/>
      </c>
      <c r="AE156" s="448" t="str">
        <f>IF(AE154="","",VLOOKUP(AE154,'シフト記号表（勤務時間帯）'!$C$6:$U$35,19,FALSE))</f>
        <v/>
      </c>
      <c r="AF156" s="455" t="str">
        <f>IF(AF154="","",VLOOKUP(AF154,'シフト記号表（勤務時間帯）'!$C$6:$U$35,19,FALSE))</f>
        <v/>
      </c>
      <c r="AG156" s="442" t="str">
        <f>IF(AG154="","",VLOOKUP(AG154,'シフト記号表（勤務時間帯）'!$C$6:$U$35,19,FALSE))</f>
        <v/>
      </c>
      <c r="AH156" s="448" t="str">
        <f>IF(AH154="","",VLOOKUP(AH154,'シフト記号表（勤務時間帯）'!$C$6:$U$35,19,FALSE))</f>
        <v/>
      </c>
      <c r="AI156" s="448" t="str">
        <f>IF(AI154="","",VLOOKUP(AI154,'シフト記号表（勤務時間帯）'!$C$6:$U$35,19,FALSE))</f>
        <v/>
      </c>
      <c r="AJ156" s="448" t="str">
        <f>IF(AJ154="","",VLOOKUP(AJ154,'シフト記号表（勤務時間帯）'!$C$6:$U$35,19,FALSE))</f>
        <v/>
      </c>
      <c r="AK156" s="448" t="str">
        <f>IF(AK154="","",VLOOKUP(AK154,'シフト記号表（勤務時間帯）'!$C$6:$U$35,19,FALSE))</f>
        <v/>
      </c>
      <c r="AL156" s="448" t="str">
        <f>IF(AL154="","",VLOOKUP(AL154,'シフト記号表（勤務時間帯）'!$C$6:$U$35,19,FALSE))</f>
        <v/>
      </c>
      <c r="AM156" s="455" t="str">
        <f>IF(AM154="","",VLOOKUP(AM154,'シフト記号表（勤務時間帯）'!$C$6:$U$35,19,FALSE))</f>
        <v/>
      </c>
      <c r="AN156" s="442" t="str">
        <f>IF(AN154="","",VLOOKUP(AN154,'シフト記号表（勤務時間帯）'!$C$6:$U$35,19,FALSE))</f>
        <v/>
      </c>
      <c r="AO156" s="448" t="str">
        <f>IF(AO154="","",VLOOKUP(AO154,'シフト記号表（勤務時間帯）'!$C$6:$U$35,19,FALSE))</f>
        <v/>
      </c>
      <c r="AP156" s="448" t="str">
        <f>IF(AP154="","",VLOOKUP(AP154,'シフト記号表（勤務時間帯）'!$C$6:$U$35,19,FALSE))</f>
        <v/>
      </c>
      <c r="AQ156" s="448" t="str">
        <f>IF(AQ154="","",VLOOKUP(AQ154,'シフト記号表（勤務時間帯）'!$C$6:$U$35,19,FALSE))</f>
        <v/>
      </c>
      <c r="AR156" s="448" t="str">
        <f>IF(AR154="","",VLOOKUP(AR154,'シフト記号表（勤務時間帯）'!$C$6:$U$35,19,FALSE))</f>
        <v/>
      </c>
      <c r="AS156" s="448" t="str">
        <f>IF(AS154="","",VLOOKUP(AS154,'シフト記号表（勤務時間帯）'!$C$6:$U$35,19,FALSE))</f>
        <v/>
      </c>
      <c r="AT156" s="455" t="str">
        <f>IF(AT154="","",VLOOKUP(AT154,'シフト記号表（勤務時間帯）'!$C$6:$U$35,19,FALSE))</f>
        <v/>
      </c>
      <c r="AU156" s="442" t="str">
        <f>IF(AU154="","",VLOOKUP(AU154,'シフト記号表（勤務時間帯）'!$C$6:$U$35,19,FALSE))</f>
        <v/>
      </c>
      <c r="AV156" s="448" t="str">
        <f>IF(AV154="","",VLOOKUP(AV154,'シフト記号表（勤務時間帯）'!$C$6:$U$35,19,FALSE))</f>
        <v/>
      </c>
      <c r="AW156" s="448" t="str">
        <f>IF(AW154="","",VLOOKUP(AW154,'シフト記号表（勤務時間帯）'!$C$6:$U$35,19,FALSE))</f>
        <v/>
      </c>
      <c r="AX156" s="480">
        <f>IF($BB$3="４週",SUM(S156:AT156),IF($BB$3="暦月",SUM(S156:AW156),""))</f>
        <v>0</v>
      </c>
      <c r="AY156" s="491"/>
      <c r="AZ156" s="502">
        <f>IF($BB$3="４週",AX156/4,IF($BB$3="暦月",'地密通所（100名）'!AX156/('地密通所（100名）'!$BB$8/7),""))</f>
        <v>0</v>
      </c>
      <c r="BA156" s="510"/>
      <c r="BB156" s="306"/>
      <c r="BC156" s="130"/>
      <c r="BD156" s="130"/>
      <c r="BE156" s="130"/>
      <c r="BF156" s="142"/>
    </row>
    <row r="157" spans="2:58" ht="20.25" customHeight="1">
      <c r="B157" s="362">
        <f>B154+1</f>
        <v>46</v>
      </c>
      <c r="C157" s="34"/>
      <c r="D157" s="54"/>
      <c r="E157" s="64"/>
      <c r="F157" s="71"/>
      <c r="G157" s="71"/>
      <c r="H157" s="95"/>
      <c r="I157" s="103"/>
      <c r="J157" s="103"/>
      <c r="K157" s="108"/>
      <c r="L157" s="119"/>
      <c r="M157" s="129"/>
      <c r="N157" s="129"/>
      <c r="O157" s="141"/>
      <c r="P157" s="415" t="s">
        <v>70</v>
      </c>
      <c r="Q157" s="424"/>
      <c r="R157" s="432"/>
      <c r="S157" s="551"/>
      <c r="T157" s="553"/>
      <c r="U157" s="553"/>
      <c r="V157" s="553"/>
      <c r="W157" s="553"/>
      <c r="X157" s="553"/>
      <c r="Y157" s="554"/>
      <c r="Z157" s="551"/>
      <c r="AA157" s="553"/>
      <c r="AB157" s="553"/>
      <c r="AC157" s="553"/>
      <c r="AD157" s="553"/>
      <c r="AE157" s="553"/>
      <c r="AF157" s="554"/>
      <c r="AG157" s="551"/>
      <c r="AH157" s="553"/>
      <c r="AI157" s="553"/>
      <c r="AJ157" s="553"/>
      <c r="AK157" s="553"/>
      <c r="AL157" s="553"/>
      <c r="AM157" s="554"/>
      <c r="AN157" s="551"/>
      <c r="AO157" s="553"/>
      <c r="AP157" s="553"/>
      <c r="AQ157" s="553"/>
      <c r="AR157" s="553"/>
      <c r="AS157" s="553"/>
      <c r="AT157" s="554"/>
      <c r="AU157" s="551"/>
      <c r="AV157" s="553"/>
      <c r="AW157" s="553"/>
      <c r="AX157" s="556"/>
      <c r="AY157" s="560"/>
      <c r="AZ157" s="563"/>
      <c r="BA157" s="566"/>
      <c r="BB157" s="304"/>
      <c r="BC157" s="129"/>
      <c r="BD157" s="129"/>
      <c r="BE157" s="129"/>
      <c r="BF157" s="141"/>
    </row>
    <row r="158" spans="2:58" ht="20.25" customHeight="1">
      <c r="B158" s="362"/>
      <c r="C158" s="35"/>
      <c r="D158" s="55"/>
      <c r="E158" s="65"/>
      <c r="F158" s="69"/>
      <c r="G158" s="82"/>
      <c r="H158" s="94"/>
      <c r="I158" s="103"/>
      <c r="J158" s="103"/>
      <c r="K158" s="108"/>
      <c r="L158" s="118"/>
      <c r="M158" s="128"/>
      <c r="N158" s="128"/>
      <c r="O158" s="140"/>
      <c r="P158" s="413" t="s">
        <v>27</v>
      </c>
      <c r="Q158" s="422"/>
      <c r="R158" s="430"/>
      <c r="S158" s="441" t="str">
        <f>IF(S157="","",VLOOKUP(S157,'シフト記号表（勤務時間帯）'!$C$6:$K$35,9,FALSE))</f>
        <v/>
      </c>
      <c r="T158" s="447" t="str">
        <f>IF(T157="","",VLOOKUP(T157,'シフト記号表（勤務時間帯）'!$C$6:$K$35,9,FALSE))</f>
        <v/>
      </c>
      <c r="U158" s="447" t="str">
        <f>IF(U157="","",VLOOKUP(U157,'シフト記号表（勤務時間帯）'!$C$6:$K$35,9,FALSE))</f>
        <v/>
      </c>
      <c r="V158" s="447" t="str">
        <f>IF(V157="","",VLOOKUP(V157,'シフト記号表（勤務時間帯）'!$C$6:$K$35,9,FALSE))</f>
        <v/>
      </c>
      <c r="W158" s="447" t="str">
        <f>IF(W157="","",VLOOKUP(W157,'シフト記号表（勤務時間帯）'!$C$6:$K$35,9,FALSE))</f>
        <v/>
      </c>
      <c r="X158" s="447" t="str">
        <f>IF(X157="","",VLOOKUP(X157,'シフト記号表（勤務時間帯）'!$C$6:$K$35,9,FALSE))</f>
        <v/>
      </c>
      <c r="Y158" s="454" t="str">
        <f>IF(Y157="","",VLOOKUP(Y157,'シフト記号表（勤務時間帯）'!$C$6:$K$35,9,FALSE))</f>
        <v/>
      </c>
      <c r="Z158" s="441" t="str">
        <f>IF(Z157="","",VLOOKUP(Z157,'シフト記号表（勤務時間帯）'!$C$6:$K$35,9,FALSE))</f>
        <v/>
      </c>
      <c r="AA158" s="447" t="str">
        <f>IF(AA157="","",VLOOKUP(AA157,'シフト記号表（勤務時間帯）'!$C$6:$K$35,9,FALSE))</f>
        <v/>
      </c>
      <c r="AB158" s="447" t="str">
        <f>IF(AB157="","",VLOOKUP(AB157,'シフト記号表（勤務時間帯）'!$C$6:$K$35,9,FALSE))</f>
        <v/>
      </c>
      <c r="AC158" s="447" t="str">
        <f>IF(AC157="","",VLOOKUP(AC157,'シフト記号表（勤務時間帯）'!$C$6:$K$35,9,FALSE))</f>
        <v/>
      </c>
      <c r="AD158" s="447" t="str">
        <f>IF(AD157="","",VLOOKUP(AD157,'シフト記号表（勤務時間帯）'!$C$6:$K$35,9,FALSE))</f>
        <v/>
      </c>
      <c r="AE158" s="447" t="str">
        <f>IF(AE157="","",VLOOKUP(AE157,'シフト記号表（勤務時間帯）'!$C$6:$K$35,9,FALSE))</f>
        <v/>
      </c>
      <c r="AF158" s="454" t="str">
        <f>IF(AF157="","",VLOOKUP(AF157,'シフト記号表（勤務時間帯）'!$C$6:$K$35,9,FALSE))</f>
        <v/>
      </c>
      <c r="AG158" s="441" t="str">
        <f>IF(AG157="","",VLOOKUP(AG157,'シフト記号表（勤務時間帯）'!$C$6:$K$35,9,FALSE))</f>
        <v/>
      </c>
      <c r="AH158" s="447" t="str">
        <f>IF(AH157="","",VLOOKUP(AH157,'シフト記号表（勤務時間帯）'!$C$6:$K$35,9,FALSE))</f>
        <v/>
      </c>
      <c r="AI158" s="447" t="str">
        <f>IF(AI157="","",VLOOKUP(AI157,'シフト記号表（勤務時間帯）'!$C$6:$K$35,9,FALSE))</f>
        <v/>
      </c>
      <c r="AJ158" s="447" t="str">
        <f>IF(AJ157="","",VLOOKUP(AJ157,'シフト記号表（勤務時間帯）'!$C$6:$K$35,9,FALSE))</f>
        <v/>
      </c>
      <c r="AK158" s="447" t="str">
        <f>IF(AK157="","",VLOOKUP(AK157,'シフト記号表（勤務時間帯）'!$C$6:$K$35,9,FALSE))</f>
        <v/>
      </c>
      <c r="AL158" s="447" t="str">
        <f>IF(AL157="","",VLOOKUP(AL157,'シフト記号表（勤務時間帯）'!$C$6:$K$35,9,FALSE))</f>
        <v/>
      </c>
      <c r="AM158" s="454" t="str">
        <f>IF(AM157="","",VLOOKUP(AM157,'シフト記号表（勤務時間帯）'!$C$6:$K$35,9,FALSE))</f>
        <v/>
      </c>
      <c r="AN158" s="441" t="str">
        <f>IF(AN157="","",VLOOKUP(AN157,'シフト記号表（勤務時間帯）'!$C$6:$K$35,9,FALSE))</f>
        <v/>
      </c>
      <c r="AO158" s="447" t="str">
        <f>IF(AO157="","",VLOOKUP(AO157,'シフト記号表（勤務時間帯）'!$C$6:$K$35,9,FALSE))</f>
        <v/>
      </c>
      <c r="AP158" s="447" t="str">
        <f>IF(AP157="","",VLOOKUP(AP157,'シフト記号表（勤務時間帯）'!$C$6:$K$35,9,FALSE))</f>
        <v/>
      </c>
      <c r="AQ158" s="447" t="str">
        <f>IF(AQ157="","",VLOOKUP(AQ157,'シフト記号表（勤務時間帯）'!$C$6:$K$35,9,FALSE))</f>
        <v/>
      </c>
      <c r="AR158" s="447" t="str">
        <f>IF(AR157="","",VLOOKUP(AR157,'シフト記号表（勤務時間帯）'!$C$6:$K$35,9,FALSE))</f>
        <v/>
      </c>
      <c r="AS158" s="447" t="str">
        <f>IF(AS157="","",VLOOKUP(AS157,'シフト記号表（勤務時間帯）'!$C$6:$K$35,9,FALSE))</f>
        <v/>
      </c>
      <c r="AT158" s="454" t="str">
        <f>IF(AT157="","",VLOOKUP(AT157,'シフト記号表（勤務時間帯）'!$C$6:$K$35,9,FALSE))</f>
        <v/>
      </c>
      <c r="AU158" s="441" t="str">
        <f>IF(AU157="","",VLOOKUP(AU157,'シフト記号表（勤務時間帯）'!$C$6:$K$35,9,FALSE))</f>
        <v/>
      </c>
      <c r="AV158" s="447" t="str">
        <f>IF(AV157="","",VLOOKUP(AV157,'シフト記号表（勤務時間帯）'!$C$6:$K$35,9,FALSE))</f>
        <v/>
      </c>
      <c r="AW158" s="447" t="str">
        <f>IF(AW157="","",VLOOKUP(AW157,'シフト記号表（勤務時間帯）'!$C$6:$K$35,9,FALSE))</f>
        <v/>
      </c>
      <c r="AX158" s="479">
        <f>IF($BB$3="４週",SUM(S158:AT158),IF($BB$3="暦月",SUM(S158:AW158),""))</f>
        <v>0</v>
      </c>
      <c r="AY158" s="490"/>
      <c r="AZ158" s="501">
        <f>IF($BB$3="４週",AX158/4,IF($BB$3="暦月",'地密通所（100名）'!AX158/('地密通所（100名）'!$BB$8/7),""))</f>
        <v>0</v>
      </c>
      <c r="BA158" s="509"/>
      <c r="BB158" s="305"/>
      <c r="BC158" s="128"/>
      <c r="BD158" s="128"/>
      <c r="BE158" s="128"/>
      <c r="BF158" s="140"/>
    </row>
    <row r="159" spans="2:58" ht="20.25" customHeight="1">
      <c r="B159" s="362"/>
      <c r="C159" s="36"/>
      <c r="D159" s="56"/>
      <c r="E159" s="66"/>
      <c r="F159" s="543">
        <f>C157</f>
        <v>0</v>
      </c>
      <c r="G159" s="83"/>
      <c r="H159" s="94"/>
      <c r="I159" s="103"/>
      <c r="J159" s="103"/>
      <c r="K159" s="108"/>
      <c r="L159" s="120"/>
      <c r="M159" s="130"/>
      <c r="N159" s="130"/>
      <c r="O159" s="142"/>
      <c r="P159" s="414" t="s">
        <v>73</v>
      </c>
      <c r="Q159" s="423"/>
      <c r="R159" s="431"/>
      <c r="S159" s="442" t="str">
        <f>IF(S157="","",VLOOKUP(S157,'シフト記号表（勤務時間帯）'!$C$6:$U$35,19,FALSE))</f>
        <v/>
      </c>
      <c r="T159" s="448" t="str">
        <f>IF(T157="","",VLOOKUP(T157,'シフト記号表（勤務時間帯）'!$C$6:$U$35,19,FALSE))</f>
        <v/>
      </c>
      <c r="U159" s="448" t="str">
        <f>IF(U157="","",VLOOKUP(U157,'シフト記号表（勤務時間帯）'!$C$6:$U$35,19,FALSE))</f>
        <v/>
      </c>
      <c r="V159" s="448" t="str">
        <f>IF(V157="","",VLOOKUP(V157,'シフト記号表（勤務時間帯）'!$C$6:$U$35,19,FALSE))</f>
        <v/>
      </c>
      <c r="W159" s="448" t="str">
        <f>IF(W157="","",VLOOKUP(W157,'シフト記号表（勤務時間帯）'!$C$6:$U$35,19,FALSE))</f>
        <v/>
      </c>
      <c r="X159" s="448" t="str">
        <f>IF(X157="","",VLOOKUP(X157,'シフト記号表（勤務時間帯）'!$C$6:$U$35,19,FALSE))</f>
        <v/>
      </c>
      <c r="Y159" s="455" t="str">
        <f>IF(Y157="","",VLOOKUP(Y157,'シフト記号表（勤務時間帯）'!$C$6:$U$35,19,FALSE))</f>
        <v/>
      </c>
      <c r="Z159" s="442" t="str">
        <f>IF(Z157="","",VLOOKUP(Z157,'シフト記号表（勤務時間帯）'!$C$6:$U$35,19,FALSE))</f>
        <v/>
      </c>
      <c r="AA159" s="448" t="str">
        <f>IF(AA157="","",VLOOKUP(AA157,'シフト記号表（勤務時間帯）'!$C$6:$U$35,19,FALSE))</f>
        <v/>
      </c>
      <c r="AB159" s="448" t="str">
        <f>IF(AB157="","",VLOOKUP(AB157,'シフト記号表（勤務時間帯）'!$C$6:$U$35,19,FALSE))</f>
        <v/>
      </c>
      <c r="AC159" s="448" t="str">
        <f>IF(AC157="","",VLOOKUP(AC157,'シフト記号表（勤務時間帯）'!$C$6:$U$35,19,FALSE))</f>
        <v/>
      </c>
      <c r="AD159" s="448" t="str">
        <f>IF(AD157="","",VLOOKUP(AD157,'シフト記号表（勤務時間帯）'!$C$6:$U$35,19,FALSE))</f>
        <v/>
      </c>
      <c r="AE159" s="448" t="str">
        <f>IF(AE157="","",VLOOKUP(AE157,'シフト記号表（勤務時間帯）'!$C$6:$U$35,19,FALSE))</f>
        <v/>
      </c>
      <c r="AF159" s="455" t="str">
        <f>IF(AF157="","",VLOOKUP(AF157,'シフト記号表（勤務時間帯）'!$C$6:$U$35,19,FALSE))</f>
        <v/>
      </c>
      <c r="AG159" s="442" t="str">
        <f>IF(AG157="","",VLOOKUP(AG157,'シフト記号表（勤務時間帯）'!$C$6:$U$35,19,FALSE))</f>
        <v/>
      </c>
      <c r="AH159" s="448" t="str">
        <f>IF(AH157="","",VLOOKUP(AH157,'シフト記号表（勤務時間帯）'!$C$6:$U$35,19,FALSE))</f>
        <v/>
      </c>
      <c r="AI159" s="448" t="str">
        <f>IF(AI157="","",VLOOKUP(AI157,'シフト記号表（勤務時間帯）'!$C$6:$U$35,19,FALSE))</f>
        <v/>
      </c>
      <c r="AJ159" s="448" t="str">
        <f>IF(AJ157="","",VLOOKUP(AJ157,'シフト記号表（勤務時間帯）'!$C$6:$U$35,19,FALSE))</f>
        <v/>
      </c>
      <c r="AK159" s="448" t="str">
        <f>IF(AK157="","",VLOOKUP(AK157,'シフト記号表（勤務時間帯）'!$C$6:$U$35,19,FALSE))</f>
        <v/>
      </c>
      <c r="AL159" s="448" t="str">
        <f>IF(AL157="","",VLOOKUP(AL157,'シフト記号表（勤務時間帯）'!$C$6:$U$35,19,FALSE))</f>
        <v/>
      </c>
      <c r="AM159" s="455" t="str">
        <f>IF(AM157="","",VLOOKUP(AM157,'シフト記号表（勤務時間帯）'!$C$6:$U$35,19,FALSE))</f>
        <v/>
      </c>
      <c r="AN159" s="442" t="str">
        <f>IF(AN157="","",VLOOKUP(AN157,'シフト記号表（勤務時間帯）'!$C$6:$U$35,19,FALSE))</f>
        <v/>
      </c>
      <c r="AO159" s="448" t="str">
        <f>IF(AO157="","",VLOOKUP(AO157,'シフト記号表（勤務時間帯）'!$C$6:$U$35,19,FALSE))</f>
        <v/>
      </c>
      <c r="AP159" s="448" t="str">
        <f>IF(AP157="","",VLOOKUP(AP157,'シフト記号表（勤務時間帯）'!$C$6:$U$35,19,FALSE))</f>
        <v/>
      </c>
      <c r="AQ159" s="448" t="str">
        <f>IF(AQ157="","",VLOOKUP(AQ157,'シフト記号表（勤務時間帯）'!$C$6:$U$35,19,FALSE))</f>
        <v/>
      </c>
      <c r="AR159" s="448" t="str">
        <f>IF(AR157="","",VLOOKUP(AR157,'シフト記号表（勤務時間帯）'!$C$6:$U$35,19,FALSE))</f>
        <v/>
      </c>
      <c r="AS159" s="448" t="str">
        <f>IF(AS157="","",VLOOKUP(AS157,'シフト記号表（勤務時間帯）'!$C$6:$U$35,19,FALSE))</f>
        <v/>
      </c>
      <c r="AT159" s="455" t="str">
        <f>IF(AT157="","",VLOOKUP(AT157,'シフト記号表（勤務時間帯）'!$C$6:$U$35,19,FALSE))</f>
        <v/>
      </c>
      <c r="AU159" s="442" t="str">
        <f>IF(AU157="","",VLOOKUP(AU157,'シフト記号表（勤務時間帯）'!$C$6:$U$35,19,FALSE))</f>
        <v/>
      </c>
      <c r="AV159" s="448" t="str">
        <f>IF(AV157="","",VLOOKUP(AV157,'シフト記号表（勤務時間帯）'!$C$6:$U$35,19,FALSE))</f>
        <v/>
      </c>
      <c r="AW159" s="448" t="str">
        <f>IF(AW157="","",VLOOKUP(AW157,'シフト記号表（勤務時間帯）'!$C$6:$U$35,19,FALSE))</f>
        <v/>
      </c>
      <c r="AX159" s="480">
        <f>IF($BB$3="４週",SUM(S159:AT159),IF($BB$3="暦月",SUM(S159:AW159),""))</f>
        <v>0</v>
      </c>
      <c r="AY159" s="491"/>
      <c r="AZ159" s="502">
        <f>IF($BB$3="４週",AX159/4,IF($BB$3="暦月",'地密通所（100名）'!AX159/('地密通所（100名）'!$BB$8/7),""))</f>
        <v>0</v>
      </c>
      <c r="BA159" s="510"/>
      <c r="BB159" s="306"/>
      <c r="BC159" s="130"/>
      <c r="BD159" s="130"/>
      <c r="BE159" s="130"/>
      <c r="BF159" s="142"/>
    </row>
    <row r="160" spans="2:58" ht="20.25" customHeight="1">
      <c r="B160" s="362">
        <f>B157+1</f>
        <v>47</v>
      </c>
      <c r="C160" s="34"/>
      <c r="D160" s="54"/>
      <c r="E160" s="64"/>
      <c r="F160" s="71"/>
      <c r="G160" s="71"/>
      <c r="H160" s="95"/>
      <c r="I160" s="103"/>
      <c r="J160" s="103"/>
      <c r="K160" s="108"/>
      <c r="L160" s="119"/>
      <c r="M160" s="129"/>
      <c r="N160" s="129"/>
      <c r="O160" s="141"/>
      <c r="P160" s="415" t="s">
        <v>70</v>
      </c>
      <c r="Q160" s="424"/>
      <c r="R160" s="432"/>
      <c r="S160" s="551"/>
      <c r="T160" s="553"/>
      <c r="U160" s="553"/>
      <c r="V160" s="553"/>
      <c r="W160" s="553"/>
      <c r="X160" s="553"/>
      <c r="Y160" s="554"/>
      <c r="Z160" s="551"/>
      <c r="AA160" s="553"/>
      <c r="AB160" s="553"/>
      <c r="AC160" s="553"/>
      <c r="AD160" s="553"/>
      <c r="AE160" s="553"/>
      <c r="AF160" s="554"/>
      <c r="AG160" s="551"/>
      <c r="AH160" s="553"/>
      <c r="AI160" s="553"/>
      <c r="AJ160" s="553"/>
      <c r="AK160" s="553"/>
      <c r="AL160" s="553"/>
      <c r="AM160" s="554"/>
      <c r="AN160" s="551"/>
      <c r="AO160" s="553"/>
      <c r="AP160" s="553"/>
      <c r="AQ160" s="553"/>
      <c r="AR160" s="553"/>
      <c r="AS160" s="553"/>
      <c r="AT160" s="554"/>
      <c r="AU160" s="551"/>
      <c r="AV160" s="553"/>
      <c r="AW160" s="553"/>
      <c r="AX160" s="556"/>
      <c r="AY160" s="560"/>
      <c r="AZ160" s="563"/>
      <c r="BA160" s="566"/>
      <c r="BB160" s="304"/>
      <c r="BC160" s="129"/>
      <c r="BD160" s="129"/>
      <c r="BE160" s="129"/>
      <c r="BF160" s="141"/>
    </row>
    <row r="161" spans="2:58" ht="20.25" customHeight="1">
      <c r="B161" s="362"/>
      <c r="C161" s="35"/>
      <c r="D161" s="55"/>
      <c r="E161" s="65"/>
      <c r="F161" s="69"/>
      <c r="G161" s="82"/>
      <c r="H161" s="94"/>
      <c r="I161" s="103"/>
      <c r="J161" s="103"/>
      <c r="K161" s="108"/>
      <c r="L161" s="118"/>
      <c r="M161" s="128"/>
      <c r="N161" s="128"/>
      <c r="O161" s="140"/>
      <c r="P161" s="413" t="s">
        <v>27</v>
      </c>
      <c r="Q161" s="422"/>
      <c r="R161" s="430"/>
      <c r="S161" s="441" t="str">
        <f>IF(S160="","",VLOOKUP(S160,'シフト記号表（勤務時間帯）'!$C$6:$K$35,9,FALSE))</f>
        <v/>
      </c>
      <c r="T161" s="447" t="str">
        <f>IF(T160="","",VLOOKUP(T160,'シフト記号表（勤務時間帯）'!$C$6:$K$35,9,FALSE))</f>
        <v/>
      </c>
      <c r="U161" s="447" t="str">
        <f>IF(U160="","",VLOOKUP(U160,'シフト記号表（勤務時間帯）'!$C$6:$K$35,9,FALSE))</f>
        <v/>
      </c>
      <c r="V161" s="447" t="str">
        <f>IF(V160="","",VLOOKUP(V160,'シフト記号表（勤務時間帯）'!$C$6:$K$35,9,FALSE))</f>
        <v/>
      </c>
      <c r="W161" s="447" t="str">
        <f>IF(W160="","",VLOOKUP(W160,'シフト記号表（勤務時間帯）'!$C$6:$K$35,9,FALSE))</f>
        <v/>
      </c>
      <c r="X161" s="447" t="str">
        <f>IF(X160="","",VLOOKUP(X160,'シフト記号表（勤務時間帯）'!$C$6:$K$35,9,FALSE))</f>
        <v/>
      </c>
      <c r="Y161" s="454" t="str">
        <f>IF(Y160="","",VLOOKUP(Y160,'シフト記号表（勤務時間帯）'!$C$6:$K$35,9,FALSE))</f>
        <v/>
      </c>
      <c r="Z161" s="441" t="str">
        <f>IF(Z160="","",VLOOKUP(Z160,'シフト記号表（勤務時間帯）'!$C$6:$K$35,9,FALSE))</f>
        <v/>
      </c>
      <c r="AA161" s="447" t="str">
        <f>IF(AA160="","",VLOOKUP(AA160,'シフト記号表（勤務時間帯）'!$C$6:$K$35,9,FALSE))</f>
        <v/>
      </c>
      <c r="AB161" s="447" t="str">
        <f>IF(AB160="","",VLOOKUP(AB160,'シフト記号表（勤務時間帯）'!$C$6:$K$35,9,FALSE))</f>
        <v/>
      </c>
      <c r="AC161" s="447" t="str">
        <f>IF(AC160="","",VLOOKUP(AC160,'シフト記号表（勤務時間帯）'!$C$6:$K$35,9,FALSE))</f>
        <v/>
      </c>
      <c r="AD161" s="447" t="str">
        <f>IF(AD160="","",VLOOKUP(AD160,'シフト記号表（勤務時間帯）'!$C$6:$K$35,9,FALSE))</f>
        <v/>
      </c>
      <c r="AE161" s="447" t="str">
        <f>IF(AE160="","",VLOOKUP(AE160,'シフト記号表（勤務時間帯）'!$C$6:$K$35,9,FALSE))</f>
        <v/>
      </c>
      <c r="AF161" s="454" t="str">
        <f>IF(AF160="","",VLOOKUP(AF160,'シフト記号表（勤務時間帯）'!$C$6:$K$35,9,FALSE))</f>
        <v/>
      </c>
      <c r="AG161" s="441" t="str">
        <f>IF(AG160="","",VLOOKUP(AG160,'シフト記号表（勤務時間帯）'!$C$6:$K$35,9,FALSE))</f>
        <v/>
      </c>
      <c r="AH161" s="447" t="str">
        <f>IF(AH160="","",VLOOKUP(AH160,'シフト記号表（勤務時間帯）'!$C$6:$K$35,9,FALSE))</f>
        <v/>
      </c>
      <c r="AI161" s="447" t="str">
        <f>IF(AI160="","",VLOOKUP(AI160,'シフト記号表（勤務時間帯）'!$C$6:$K$35,9,FALSE))</f>
        <v/>
      </c>
      <c r="AJ161" s="447" t="str">
        <f>IF(AJ160="","",VLOOKUP(AJ160,'シフト記号表（勤務時間帯）'!$C$6:$K$35,9,FALSE))</f>
        <v/>
      </c>
      <c r="AK161" s="447" t="str">
        <f>IF(AK160="","",VLOOKUP(AK160,'シフト記号表（勤務時間帯）'!$C$6:$K$35,9,FALSE))</f>
        <v/>
      </c>
      <c r="AL161" s="447" t="str">
        <f>IF(AL160="","",VLOOKUP(AL160,'シフト記号表（勤務時間帯）'!$C$6:$K$35,9,FALSE))</f>
        <v/>
      </c>
      <c r="AM161" s="454" t="str">
        <f>IF(AM160="","",VLOOKUP(AM160,'シフト記号表（勤務時間帯）'!$C$6:$K$35,9,FALSE))</f>
        <v/>
      </c>
      <c r="AN161" s="441" t="str">
        <f>IF(AN160="","",VLOOKUP(AN160,'シフト記号表（勤務時間帯）'!$C$6:$K$35,9,FALSE))</f>
        <v/>
      </c>
      <c r="AO161" s="447" t="str">
        <f>IF(AO160="","",VLOOKUP(AO160,'シフト記号表（勤務時間帯）'!$C$6:$K$35,9,FALSE))</f>
        <v/>
      </c>
      <c r="AP161" s="447" t="str">
        <f>IF(AP160="","",VLOOKUP(AP160,'シフト記号表（勤務時間帯）'!$C$6:$K$35,9,FALSE))</f>
        <v/>
      </c>
      <c r="AQ161" s="447" t="str">
        <f>IF(AQ160="","",VLOOKUP(AQ160,'シフト記号表（勤務時間帯）'!$C$6:$K$35,9,FALSE))</f>
        <v/>
      </c>
      <c r="AR161" s="447" t="str">
        <f>IF(AR160="","",VLOOKUP(AR160,'シフト記号表（勤務時間帯）'!$C$6:$K$35,9,FALSE))</f>
        <v/>
      </c>
      <c r="AS161" s="447" t="str">
        <f>IF(AS160="","",VLOOKUP(AS160,'シフト記号表（勤務時間帯）'!$C$6:$K$35,9,FALSE))</f>
        <v/>
      </c>
      <c r="AT161" s="454" t="str">
        <f>IF(AT160="","",VLOOKUP(AT160,'シフト記号表（勤務時間帯）'!$C$6:$K$35,9,FALSE))</f>
        <v/>
      </c>
      <c r="AU161" s="441" t="str">
        <f>IF(AU160="","",VLOOKUP(AU160,'シフト記号表（勤務時間帯）'!$C$6:$K$35,9,FALSE))</f>
        <v/>
      </c>
      <c r="AV161" s="447" t="str">
        <f>IF(AV160="","",VLOOKUP(AV160,'シフト記号表（勤務時間帯）'!$C$6:$K$35,9,FALSE))</f>
        <v/>
      </c>
      <c r="AW161" s="447" t="str">
        <f>IF(AW160="","",VLOOKUP(AW160,'シフト記号表（勤務時間帯）'!$C$6:$K$35,9,FALSE))</f>
        <v/>
      </c>
      <c r="AX161" s="479">
        <f>IF($BB$3="４週",SUM(S161:AT161),IF($BB$3="暦月",SUM(S161:AW161),""))</f>
        <v>0</v>
      </c>
      <c r="AY161" s="490"/>
      <c r="AZ161" s="501">
        <f>IF($BB$3="４週",AX161/4,IF($BB$3="暦月",'地密通所（100名）'!AX161/('地密通所（100名）'!$BB$8/7),""))</f>
        <v>0</v>
      </c>
      <c r="BA161" s="509"/>
      <c r="BB161" s="305"/>
      <c r="BC161" s="128"/>
      <c r="BD161" s="128"/>
      <c r="BE161" s="128"/>
      <c r="BF161" s="140"/>
    </row>
    <row r="162" spans="2:58" ht="20.25" customHeight="1">
      <c r="B162" s="362"/>
      <c r="C162" s="36"/>
      <c r="D162" s="56"/>
      <c r="E162" s="66"/>
      <c r="F162" s="543">
        <f>C160</f>
        <v>0</v>
      </c>
      <c r="G162" s="83"/>
      <c r="H162" s="94"/>
      <c r="I162" s="103"/>
      <c r="J162" s="103"/>
      <c r="K162" s="108"/>
      <c r="L162" s="120"/>
      <c r="M162" s="130"/>
      <c r="N162" s="130"/>
      <c r="O162" s="142"/>
      <c r="P162" s="414" t="s">
        <v>73</v>
      </c>
      <c r="Q162" s="423"/>
      <c r="R162" s="431"/>
      <c r="S162" s="442" t="str">
        <f>IF(S160="","",VLOOKUP(S160,'シフト記号表（勤務時間帯）'!$C$6:$U$35,19,FALSE))</f>
        <v/>
      </c>
      <c r="T162" s="448" t="str">
        <f>IF(T160="","",VLOOKUP(T160,'シフト記号表（勤務時間帯）'!$C$6:$U$35,19,FALSE))</f>
        <v/>
      </c>
      <c r="U162" s="448" t="str">
        <f>IF(U160="","",VLOOKUP(U160,'シフト記号表（勤務時間帯）'!$C$6:$U$35,19,FALSE))</f>
        <v/>
      </c>
      <c r="V162" s="448" t="str">
        <f>IF(V160="","",VLOOKUP(V160,'シフト記号表（勤務時間帯）'!$C$6:$U$35,19,FALSE))</f>
        <v/>
      </c>
      <c r="W162" s="448" t="str">
        <f>IF(W160="","",VLOOKUP(W160,'シフト記号表（勤務時間帯）'!$C$6:$U$35,19,FALSE))</f>
        <v/>
      </c>
      <c r="X162" s="448" t="str">
        <f>IF(X160="","",VLOOKUP(X160,'シフト記号表（勤務時間帯）'!$C$6:$U$35,19,FALSE))</f>
        <v/>
      </c>
      <c r="Y162" s="455" t="str">
        <f>IF(Y160="","",VLOOKUP(Y160,'シフト記号表（勤務時間帯）'!$C$6:$U$35,19,FALSE))</f>
        <v/>
      </c>
      <c r="Z162" s="442" t="str">
        <f>IF(Z160="","",VLOOKUP(Z160,'シフト記号表（勤務時間帯）'!$C$6:$U$35,19,FALSE))</f>
        <v/>
      </c>
      <c r="AA162" s="448" t="str">
        <f>IF(AA160="","",VLOOKUP(AA160,'シフト記号表（勤務時間帯）'!$C$6:$U$35,19,FALSE))</f>
        <v/>
      </c>
      <c r="AB162" s="448" t="str">
        <f>IF(AB160="","",VLOOKUP(AB160,'シフト記号表（勤務時間帯）'!$C$6:$U$35,19,FALSE))</f>
        <v/>
      </c>
      <c r="AC162" s="448" t="str">
        <f>IF(AC160="","",VLOOKUP(AC160,'シフト記号表（勤務時間帯）'!$C$6:$U$35,19,FALSE))</f>
        <v/>
      </c>
      <c r="AD162" s="448" t="str">
        <f>IF(AD160="","",VLOOKUP(AD160,'シフト記号表（勤務時間帯）'!$C$6:$U$35,19,FALSE))</f>
        <v/>
      </c>
      <c r="AE162" s="448" t="str">
        <f>IF(AE160="","",VLOOKUP(AE160,'シフト記号表（勤務時間帯）'!$C$6:$U$35,19,FALSE))</f>
        <v/>
      </c>
      <c r="AF162" s="455" t="str">
        <f>IF(AF160="","",VLOOKUP(AF160,'シフト記号表（勤務時間帯）'!$C$6:$U$35,19,FALSE))</f>
        <v/>
      </c>
      <c r="AG162" s="442" t="str">
        <f>IF(AG160="","",VLOOKUP(AG160,'シフト記号表（勤務時間帯）'!$C$6:$U$35,19,FALSE))</f>
        <v/>
      </c>
      <c r="AH162" s="448" t="str">
        <f>IF(AH160="","",VLOOKUP(AH160,'シフト記号表（勤務時間帯）'!$C$6:$U$35,19,FALSE))</f>
        <v/>
      </c>
      <c r="AI162" s="448" t="str">
        <f>IF(AI160="","",VLOOKUP(AI160,'シフト記号表（勤務時間帯）'!$C$6:$U$35,19,FALSE))</f>
        <v/>
      </c>
      <c r="AJ162" s="448" t="str">
        <f>IF(AJ160="","",VLOOKUP(AJ160,'シフト記号表（勤務時間帯）'!$C$6:$U$35,19,FALSE))</f>
        <v/>
      </c>
      <c r="AK162" s="448" t="str">
        <f>IF(AK160="","",VLOOKUP(AK160,'シフト記号表（勤務時間帯）'!$C$6:$U$35,19,FALSE))</f>
        <v/>
      </c>
      <c r="AL162" s="448" t="str">
        <f>IF(AL160="","",VLOOKUP(AL160,'シフト記号表（勤務時間帯）'!$C$6:$U$35,19,FALSE))</f>
        <v/>
      </c>
      <c r="AM162" s="455" t="str">
        <f>IF(AM160="","",VLOOKUP(AM160,'シフト記号表（勤務時間帯）'!$C$6:$U$35,19,FALSE))</f>
        <v/>
      </c>
      <c r="AN162" s="442" t="str">
        <f>IF(AN160="","",VLOOKUP(AN160,'シフト記号表（勤務時間帯）'!$C$6:$U$35,19,FALSE))</f>
        <v/>
      </c>
      <c r="AO162" s="448" t="str">
        <f>IF(AO160="","",VLOOKUP(AO160,'シフト記号表（勤務時間帯）'!$C$6:$U$35,19,FALSE))</f>
        <v/>
      </c>
      <c r="AP162" s="448" t="str">
        <f>IF(AP160="","",VLOOKUP(AP160,'シフト記号表（勤務時間帯）'!$C$6:$U$35,19,FALSE))</f>
        <v/>
      </c>
      <c r="AQ162" s="448" t="str">
        <f>IF(AQ160="","",VLOOKUP(AQ160,'シフト記号表（勤務時間帯）'!$C$6:$U$35,19,FALSE))</f>
        <v/>
      </c>
      <c r="AR162" s="448" t="str">
        <f>IF(AR160="","",VLOOKUP(AR160,'シフト記号表（勤務時間帯）'!$C$6:$U$35,19,FALSE))</f>
        <v/>
      </c>
      <c r="AS162" s="448" t="str">
        <f>IF(AS160="","",VLOOKUP(AS160,'シフト記号表（勤務時間帯）'!$C$6:$U$35,19,FALSE))</f>
        <v/>
      </c>
      <c r="AT162" s="455" t="str">
        <f>IF(AT160="","",VLOOKUP(AT160,'シフト記号表（勤務時間帯）'!$C$6:$U$35,19,FALSE))</f>
        <v/>
      </c>
      <c r="AU162" s="442" t="str">
        <f>IF(AU160="","",VLOOKUP(AU160,'シフト記号表（勤務時間帯）'!$C$6:$U$35,19,FALSE))</f>
        <v/>
      </c>
      <c r="AV162" s="448" t="str">
        <f>IF(AV160="","",VLOOKUP(AV160,'シフト記号表（勤務時間帯）'!$C$6:$U$35,19,FALSE))</f>
        <v/>
      </c>
      <c r="AW162" s="448" t="str">
        <f>IF(AW160="","",VLOOKUP(AW160,'シフト記号表（勤務時間帯）'!$C$6:$U$35,19,FALSE))</f>
        <v/>
      </c>
      <c r="AX162" s="480">
        <f>IF($BB$3="４週",SUM(S162:AT162),IF($BB$3="暦月",SUM(S162:AW162),""))</f>
        <v>0</v>
      </c>
      <c r="AY162" s="491"/>
      <c r="AZ162" s="502">
        <f>IF($BB$3="４週",AX162/4,IF($BB$3="暦月",'地密通所（100名）'!AX162/('地密通所（100名）'!$BB$8/7),""))</f>
        <v>0</v>
      </c>
      <c r="BA162" s="510"/>
      <c r="BB162" s="306"/>
      <c r="BC162" s="130"/>
      <c r="BD162" s="130"/>
      <c r="BE162" s="130"/>
      <c r="BF162" s="142"/>
    </row>
    <row r="163" spans="2:58" ht="20.25" customHeight="1">
      <c r="B163" s="362">
        <f>B160+1</f>
        <v>48</v>
      </c>
      <c r="C163" s="34"/>
      <c r="D163" s="54"/>
      <c r="E163" s="64"/>
      <c r="F163" s="71"/>
      <c r="G163" s="71"/>
      <c r="H163" s="95"/>
      <c r="I163" s="103"/>
      <c r="J163" s="103"/>
      <c r="K163" s="108"/>
      <c r="L163" s="119"/>
      <c r="M163" s="129"/>
      <c r="N163" s="129"/>
      <c r="O163" s="141"/>
      <c r="P163" s="415" t="s">
        <v>70</v>
      </c>
      <c r="Q163" s="424"/>
      <c r="R163" s="432"/>
      <c r="S163" s="551"/>
      <c r="T163" s="553"/>
      <c r="U163" s="553"/>
      <c r="V163" s="553"/>
      <c r="W163" s="553"/>
      <c r="X163" s="553"/>
      <c r="Y163" s="554"/>
      <c r="Z163" s="551"/>
      <c r="AA163" s="553"/>
      <c r="AB163" s="553"/>
      <c r="AC163" s="553"/>
      <c r="AD163" s="553"/>
      <c r="AE163" s="553"/>
      <c r="AF163" s="554"/>
      <c r="AG163" s="551"/>
      <c r="AH163" s="553"/>
      <c r="AI163" s="553"/>
      <c r="AJ163" s="553"/>
      <c r="AK163" s="553"/>
      <c r="AL163" s="553"/>
      <c r="AM163" s="554"/>
      <c r="AN163" s="551"/>
      <c r="AO163" s="553"/>
      <c r="AP163" s="553"/>
      <c r="AQ163" s="553"/>
      <c r="AR163" s="553"/>
      <c r="AS163" s="553"/>
      <c r="AT163" s="554"/>
      <c r="AU163" s="551"/>
      <c r="AV163" s="553"/>
      <c r="AW163" s="553"/>
      <c r="AX163" s="556"/>
      <c r="AY163" s="560"/>
      <c r="AZ163" s="563"/>
      <c r="BA163" s="566"/>
      <c r="BB163" s="304"/>
      <c r="BC163" s="129"/>
      <c r="BD163" s="129"/>
      <c r="BE163" s="129"/>
      <c r="BF163" s="141"/>
    </row>
    <row r="164" spans="2:58" ht="20.25" customHeight="1">
      <c r="B164" s="362"/>
      <c r="C164" s="35"/>
      <c r="D164" s="55"/>
      <c r="E164" s="65"/>
      <c r="F164" s="69"/>
      <c r="G164" s="82"/>
      <c r="H164" s="94"/>
      <c r="I164" s="103"/>
      <c r="J164" s="103"/>
      <c r="K164" s="108"/>
      <c r="L164" s="118"/>
      <c r="M164" s="128"/>
      <c r="N164" s="128"/>
      <c r="O164" s="140"/>
      <c r="P164" s="413" t="s">
        <v>27</v>
      </c>
      <c r="Q164" s="422"/>
      <c r="R164" s="430"/>
      <c r="S164" s="441" t="str">
        <f>IF(S163="","",VLOOKUP(S163,'シフト記号表（勤務時間帯）'!$C$6:$K$35,9,FALSE))</f>
        <v/>
      </c>
      <c r="T164" s="447" t="str">
        <f>IF(T163="","",VLOOKUP(T163,'シフト記号表（勤務時間帯）'!$C$6:$K$35,9,FALSE))</f>
        <v/>
      </c>
      <c r="U164" s="447" t="str">
        <f>IF(U163="","",VLOOKUP(U163,'シフト記号表（勤務時間帯）'!$C$6:$K$35,9,FALSE))</f>
        <v/>
      </c>
      <c r="V164" s="447" t="str">
        <f>IF(V163="","",VLOOKUP(V163,'シフト記号表（勤務時間帯）'!$C$6:$K$35,9,FALSE))</f>
        <v/>
      </c>
      <c r="W164" s="447" t="str">
        <f>IF(W163="","",VLOOKUP(W163,'シフト記号表（勤務時間帯）'!$C$6:$K$35,9,FALSE))</f>
        <v/>
      </c>
      <c r="X164" s="447" t="str">
        <f>IF(X163="","",VLOOKUP(X163,'シフト記号表（勤務時間帯）'!$C$6:$K$35,9,FALSE))</f>
        <v/>
      </c>
      <c r="Y164" s="454" t="str">
        <f>IF(Y163="","",VLOOKUP(Y163,'シフト記号表（勤務時間帯）'!$C$6:$K$35,9,FALSE))</f>
        <v/>
      </c>
      <c r="Z164" s="441" t="str">
        <f>IF(Z163="","",VLOOKUP(Z163,'シフト記号表（勤務時間帯）'!$C$6:$K$35,9,FALSE))</f>
        <v/>
      </c>
      <c r="AA164" s="447" t="str">
        <f>IF(AA163="","",VLOOKUP(AA163,'シフト記号表（勤務時間帯）'!$C$6:$K$35,9,FALSE))</f>
        <v/>
      </c>
      <c r="AB164" s="447" t="str">
        <f>IF(AB163="","",VLOOKUP(AB163,'シフト記号表（勤務時間帯）'!$C$6:$K$35,9,FALSE))</f>
        <v/>
      </c>
      <c r="AC164" s="447" t="str">
        <f>IF(AC163="","",VLOOKUP(AC163,'シフト記号表（勤務時間帯）'!$C$6:$K$35,9,FALSE))</f>
        <v/>
      </c>
      <c r="AD164" s="447" t="str">
        <f>IF(AD163="","",VLOOKUP(AD163,'シフト記号表（勤務時間帯）'!$C$6:$K$35,9,FALSE))</f>
        <v/>
      </c>
      <c r="AE164" s="447" t="str">
        <f>IF(AE163="","",VLOOKUP(AE163,'シフト記号表（勤務時間帯）'!$C$6:$K$35,9,FALSE))</f>
        <v/>
      </c>
      <c r="AF164" s="454" t="str">
        <f>IF(AF163="","",VLOOKUP(AF163,'シフト記号表（勤務時間帯）'!$C$6:$K$35,9,FALSE))</f>
        <v/>
      </c>
      <c r="AG164" s="441" t="str">
        <f>IF(AG163="","",VLOOKUP(AG163,'シフト記号表（勤務時間帯）'!$C$6:$K$35,9,FALSE))</f>
        <v/>
      </c>
      <c r="AH164" s="447" t="str">
        <f>IF(AH163="","",VLOOKUP(AH163,'シフト記号表（勤務時間帯）'!$C$6:$K$35,9,FALSE))</f>
        <v/>
      </c>
      <c r="AI164" s="447" t="str">
        <f>IF(AI163="","",VLOOKUP(AI163,'シフト記号表（勤務時間帯）'!$C$6:$K$35,9,FALSE))</f>
        <v/>
      </c>
      <c r="AJ164" s="447" t="str">
        <f>IF(AJ163="","",VLOOKUP(AJ163,'シフト記号表（勤務時間帯）'!$C$6:$K$35,9,FALSE))</f>
        <v/>
      </c>
      <c r="AK164" s="447" t="str">
        <f>IF(AK163="","",VLOOKUP(AK163,'シフト記号表（勤務時間帯）'!$C$6:$K$35,9,FALSE))</f>
        <v/>
      </c>
      <c r="AL164" s="447" t="str">
        <f>IF(AL163="","",VLOOKUP(AL163,'シフト記号表（勤務時間帯）'!$C$6:$K$35,9,FALSE))</f>
        <v/>
      </c>
      <c r="AM164" s="454" t="str">
        <f>IF(AM163="","",VLOOKUP(AM163,'シフト記号表（勤務時間帯）'!$C$6:$K$35,9,FALSE))</f>
        <v/>
      </c>
      <c r="AN164" s="441" t="str">
        <f>IF(AN163="","",VLOOKUP(AN163,'シフト記号表（勤務時間帯）'!$C$6:$K$35,9,FALSE))</f>
        <v/>
      </c>
      <c r="AO164" s="447" t="str">
        <f>IF(AO163="","",VLOOKUP(AO163,'シフト記号表（勤務時間帯）'!$C$6:$K$35,9,FALSE))</f>
        <v/>
      </c>
      <c r="AP164" s="447" t="str">
        <f>IF(AP163="","",VLOOKUP(AP163,'シフト記号表（勤務時間帯）'!$C$6:$K$35,9,FALSE))</f>
        <v/>
      </c>
      <c r="AQ164" s="447" t="str">
        <f>IF(AQ163="","",VLOOKUP(AQ163,'シフト記号表（勤務時間帯）'!$C$6:$K$35,9,FALSE))</f>
        <v/>
      </c>
      <c r="AR164" s="447" t="str">
        <f>IF(AR163="","",VLOOKUP(AR163,'シフト記号表（勤務時間帯）'!$C$6:$K$35,9,FALSE))</f>
        <v/>
      </c>
      <c r="AS164" s="447" t="str">
        <f>IF(AS163="","",VLOOKUP(AS163,'シフト記号表（勤務時間帯）'!$C$6:$K$35,9,FALSE))</f>
        <v/>
      </c>
      <c r="AT164" s="454" t="str">
        <f>IF(AT163="","",VLOOKUP(AT163,'シフト記号表（勤務時間帯）'!$C$6:$K$35,9,FALSE))</f>
        <v/>
      </c>
      <c r="AU164" s="441" t="str">
        <f>IF(AU163="","",VLOOKUP(AU163,'シフト記号表（勤務時間帯）'!$C$6:$K$35,9,FALSE))</f>
        <v/>
      </c>
      <c r="AV164" s="447" t="str">
        <f>IF(AV163="","",VLOOKUP(AV163,'シフト記号表（勤務時間帯）'!$C$6:$K$35,9,FALSE))</f>
        <v/>
      </c>
      <c r="AW164" s="447" t="str">
        <f>IF(AW163="","",VLOOKUP(AW163,'シフト記号表（勤務時間帯）'!$C$6:$K$35,9,FALSE))</f>
        <v/>
      </c>
      <c r="AX164" s="479">
        <f>IF($BB$3="４週",SUM(S164:AT164),IF($BB$3="暦月",SUM(S164:AW164),""))</f>
        <v>0</v>
      </c>
      <c r="AY164" s="490"/>
      <c r="AZ164" s="501">
        <f>IF($BB$3="４週",AX164/4,IF($BB$3="暦月",'地密通所（100名）'!AX164/('地密通所（100名）'!$BB$8/7),""))</f>
        <v>0</v>
      </c>
      <c r="BA164" s="509"/>
      <c r="BB164" s="305"/>
      <c r="BC164" s="128"/>
      <c r="BD164" s="128"/>
      <c r="BE164" s="128"/>
      <c r="BF164" s="140"/>
    </row>
    <row r="165" spans="2:58" ht="20.25" customHeight="1">
      <c r="B165" s="362"/>
      <c r="C165" s="36"/>
      <c r="D165" s="56"/>
      <c r="E165" s="66"/>
      <c r="F165" s="543">
        <f>C163</f>
        <v>0</v>
      </c>
      <c r="G165" s="83"/>
      <c r="H165" s="94"/>
      <c r="I165" s="103"/>
      <c r="J165" s="103"/>
      <c r="K165" s="108"/>
      <c r="L165" s="120"/>
      <c r="M165" s="130"/>
      <c r="N165" s="130"/>
      <c r="O165" s="142"/>
      <c r="P165" s="414" t="s">
        <v>73</v>
      </c>
      <c r="Q165" s="423"/>
      <c r="R165" s="431"/>
      <c r="S165" s="442" t="str">
        <f>IF(S163="","",VLOOKUP(S163,'シフト記号表（勤務時間帯）'!$C$6:$U$35,19,FALSE))</f>
        <v/>
      </c>
      <c r="T165" s="448" t="str">
        <f>IF(T163="","",VLOOKUP(T163,'シフト記号表（勤務時間帯）'!$C$6:$U$35,19,FALSE))</f>
        <v/>
      </c>
      <c r="U165" s="448" t="str">
        <f>IF(U163="","",VLOOKUP(U163,'シフト記号表（勤務時間帯）'!$C$6:$U$35,19,FALSE))</f>
        <v/>
      </c>
      <c r="V165" s="448" t="str">
        <f>IF(V163="","",VLOOKUP(V163,'シフト記号表（勤務時間帯）'!$C$6:$U$35,19,FALSE))</f>
        <v/>
      </c>
      <c r="W165" s="448" t="str">
        <f>IF(W163="","",VLOOKUP(W163,'シフト記号表（勤務時間帯）'!$C$6:$U$35,19,FALSE))</f>
        <v/>
      </c>
      <c r="X165" s="448" t="str">
        <f>IF(X163="","",VLOOKUP(X163,'シフト記号表（勤務時間帯）'!$C$6:$U$35,19,FALSE))</f>
        <v/>
      </c>
      <c r="Y165" s="455" t="str">
        <f>IF(Y163="","",VLOOKUP(Y163,'シフト記号表（勤務時間帯）'!$C$6:$U$35,19,FALSE))</f>
        <v/>
      </c>
      <c r="Z165" s="442" t="str">
        <f>IF(Z163="","",VLOOKUP(Z163,'シフト記号表（勤務時間帯）'!$C$6:$U$35,19,FALSE))</f>
        <v/>
      </c>
      <c r="AA165" s="448" t="str">
        <f>IF(AA163="","",VLOOKUP(AA163,'シフト記号表（勤務時間帯）'!$C$6:$U$35,19,FALSE))</f>
        <v/>
      </c>
      <c r="AB165" s="448" t="str">
        <f>IF(AB163="","",VLOOKUP(AB163,'シフト記号表（勤務時間帯）'!$C$6:$U$35,19,FALSE))</f>
        <v/>
      </c>
      <c r="AC165" s="448" t="str">
        <f>IF(AC163="","",VLOOKUP(AC163,'シフト記号表（勤務時間帯）'!$C$6:$U$35,19,FALSE))</f>
        <v/>
      </c>
      <c r="AD165" s="448" t="str">
        <f>IF(AD163="","",VLOOKUP(AD163,'シフト記号表（勤務時間帯）'!$C$6:$U$35,19,FALSE))</f>
        <v/>
      </c>
      <c r="AE165" s="448" t="str">
        <f>IF(AE163="","",VLOOKUP(AE163,'シフト記号表（勤務時間帯）'!$C$6:$U$35,19,FALSE))</f>
        <v/>
      </c>
      <c r="AF165" s="455" t="str">
        <f>IF(AF163="","",VLOOKUP(AF163,'シフト記号表（勤務時間帯）'!$C$6:$U$35,19,FALSE))</f>
        <v/>
      </c>
      <c r="AG165" s="442" t="str">
        <f>IF(AG163="","",VLOOKUP(AG163,'シフト記号表（勤務時間帯）'!$C$6:$U$35,19,FALSE))</f>
        <v/>
      </c>
      <c r="AH165" s="448" t="str">
        <f>IF(AH163="","",VLOOKUP(AH163,'シフト記号表（勤務時間帯）'!$C$6:$U$35,19,FALSE))</f>
        <v/>
      </c>
      <c r="AI165" s="448" t="str">
        <f>IF(AI163="","",VLOOKUP(AI163,'シフト記号表（勤務時間帯）'!$C$6:$U$35,19,FALSE))</f>
        <v/>
      </c>
      <c r="AJ165" s="448" t="str">
        <f>IF(AJ163="","",VLOOKUP(AJ163,'シフト記号表（勤務時間帯）'!$C$6:$U$35,19,FALSE))</f>
        <v/>
      </c>
      <c r="AK165" s="448" t="str">
        <f>IF(AK163="","",VLOOKUP(AK163,'シフト記号表（勤務時間帯）'!$C$6:$U$35,19,FALSE))</f>
        <v/>
      </c>
      <c r="AL165" s="448" t="str">
        <f>IF(AL163="","",VLOOKUP(AL163,'シフト記号表（勤務時間帯）'!$C$6:$U$35,19,FALSE))</f>
        <v/>
      </c>
      <c r="AM165" s="455" t="str">
        <f>IF(AM163="","",VLOOKUP(AM163,'シフト記号表（勤務時間帯）'!$C$6:$U$35,19,FALSE))</f>
        <v/>
      </c>
      <c r="AN165" s="442" t="str">
        <f>IF(AN163="","",VLOOKUP(AN163,'シフト記号表（勤務時間帯）'!$C$6:$U$35,19,FALSE))</f>
        <v/>
      </c>
      <c r="AO165" s="448" t="str">
        <f>IF(AO163="","",VLOOKUP(AO163,'シフト記号表（勤務時間帯）'!$C$6:$U$35,19,FALSE))</f>
        <v/>
      </c>
      <c r="AP165" s="448" t="str">
        <f>IF(AP163="","",VLOOKUP(AP163,'シフト記号表（勤務時間帯）'!$C$6:$U$35,19,FALSE))</f>
        <v/>
      </c>
      <c r="AQ165" s="448" t="str">
        <f>IF(AQ163="","",VLOOKUP(AQ163,'シフト記号表（勤務時間帯）'!$C$6:$U$35,19,FALSE))</f>
        <v/>
      </c>
      <c r="AR165" s="448" t="str">
        <f>IF(AR163="","",VLOOKUP(AR163,'シフト記号表（勤務時間帯）'!$C$6:$U$35,19,FALSE))</f>
        <v/>
      </c>
      <c r="AS165" s="448" t="str">
        <f>IF(AS163="","",VLOOKUP(AS163,'シフト記号表（勤務時間帯）'!$C$6:$U$35,19,FALSE))</f>
        <v/>
      </c>
      <c r="AT165" s="455" t="str">
        <f>IF(AT163="","",VLOOKUP(AT163,'シフト記号表（勤務時間帯）'!$C$6:$U$35,19,FALSE))</f>
        <v/>
      </c>
      <c r="AU165" s="442" t="str">
        <f>IF(AU163="","",VLOOKUP(AU163,'シフト記号表（勤務時間帯）'!$C$6:$U$35,19,FALSE))</f>
        <v/>
      </c>
      <c r="AV165" s="448" t="str">
        <f>IF(AV163="","",VLOOKUP(AV163,'シフト記号表（勤務時間帯）'!$C$6:$U$35,19,FALSE))</f>
        <v/>
      </c>
      <c r="AW165" s="448" t="str">
        <f>IF(AW163="","",VLOOKUP(AW163,'シフト記号表（勤務時間帯）'!$C$6:$U$35,19,FALSE))</f>
        <v/>
      </c>
      <c r="AX165" s="480">
        <f>IF($BB$3="４週",SUM(S165:AT165),IF($BB$3="暦月",SUM(S165:AW165),""))</f>
        <v>0</v>
      </c>
      <c r="AY165" s="491"/>
      <c r="AZ165" s="502">
        <f>IF($BB$3="４週",AX165/4,IF($BB$3="暦月",'地密通所（100名）'!AX165/('地密通所（100名）'!$BB$8/7),""))</f>
        <v>0</v>
      </c>
      <c r="BA165" s="510"/>
      <c r="BB165" s="306"/>
      <c r="BC165" s="130"/>
      <c r="BD165" s="130"/>
      <c r="BE165" s="130"/>
      <c r="BF165" s="142"/>
    </row>
    <row r="166" spans="2:58" ht="20.25" customHeight="1">
      <c r="B166" s="362">
        <f>B163+1</f>
        <v>49</v>
      </c>
      <c r="C166" s="34"/>
      <c r="D166" s="54"/>
      <c r="E166" s="64"/>
      <c r="F166" s="71"/>
      <c r="G166" s="71"/>
      <c r="H166" s="95"/>
      <c r="I166" s="103"/>
      <c r="J166" s="103"/>
      <c r="K166" s="108"/>
      <c r="L166" s="119"/>
      <c r="M166" s="129"/>
      <c r="N166" s="129"/>
      <c r="O166" s="141"/>
      <c r="P166" s="415" t="s">
        <v>70</v>
      </c>
      <c r="Q166" s="424"/>
      <c r="R166" s="432"/>
      <c r="S166" s="551"/>
      <c r="T166" s="553"/>
      <c r="U166" s="553"/>
      <c r="V166" s="553"/>
      <c r="W166" s="553"/>
      <c r="X166" s="553"/>
      <c r="Y166" s="554"/>
      <c r="Z166" s="551"/>
      <c r="AA166" s="553"/>
      <c r="AB166" s="553"/>
      <c r="AC166" s="553"/>
      <c r="AD166" s="553"/>
      <c r="AE166" s="553"/>
      <c r="AF166" s="554"/>
      <c r="AG166" s="551"/>
      <c r="AH166" s="553"/>
      <c r="AI166" s="553"/>
      <c r="AJ166" s="553"/>
      <c r="AK166" s="553"/>
      <c r="AL166" s="553"/>
      <c r="AM166" s="554"/>
      <c r="AN166" s="551"/>
      <c r="AO166" s="553"/>
      <c r="AP166" s="553"/>
      <c r="AQ166" s="553"/>
      <c r="AR166" s="553"/>
      <c r="AS166" s="553"/>
      <c r="AT166" s="554"/>
      <c r="AU166" s="551"/>
      <c r="AV166" s="553"/>
      <c r="AW166" s="553"/>
      <c r="AX166" s="556"/>
      <c r="AY166" s="560"/>
      <c r="AZ166" s="563"/>
      <c r="BA166" s="566"/>
      <c r="BB166" s="304"/>
      <c r="BC166" s="129"/>
      <c r="BD166" s="129"/>
      <c r="BE166" s="129"/>
      <c r="BF166" s="141"/>
    </row>
    <row r="167" spans="2:58" ht="20.25" customHeight="1">
      <c r="B167" s="362"/>
      <c r="C167" s="35"/>
      <c r="D167" s="55"/>
      <c r="E167" s="65"/>
      <c r="F167" s="69"/>
      <c r="G167" s="82"/>
      <c r="H167" s="94"/>
      <c r="I167" s="103"/>
      <c r="J167" s="103"/>
      <c r="K167" s="108"/>
      <c r="L167" s="118"/>
      <c r="M167" s="128"/>
      <c r="N167" s="128"/>
      <c r="O167" s="140"/>
      <c r="P167" s="413" t="s">
        <v>27</v>
      </c>
      <c r="Q167" s="422"/>
      <c r="R167" s="430"/>
      <c r="S167" s="441" t="str">
        <f>IF(S166="","",VLOOKUP(S166,'シフト記号表（勤務時間帯）'!$C$6:$K$35,9,FALSE))</f>
        <v/>
      </c>
      <c r="T167" s="447" t="str">
        <f>IF(T166="","",VLOOKUP(T166,'シフト記号表（勤務時間帯）'!$C$6:$K$35,9,FALSE))</f>
        <v/>
      </c>
      <c r="U167" s="447" t="str">
        <f>IF(U166="","",VLOOKUP(U166,'シフト記号表（勤務時間帯）'!$C$6:$K$35,9,FALSE))</f>
        <v/>
      </c>
      <c r="V167" s="447" t="str">
        <f>IF(V166="","",VLOOKUP(V166,'シフト記号表（勤務時間帯）'!$C$6:$K$35,9,FALSE))</f>
        <v/>
      </c>
      <c r="W167" s="447" t="str">
        <f>IF(W166="","",VLOOKUP(W166,'シフト記号表（勤務時間帯）'!$C$6:$K$35,9,FALSE))</f>
        <v/>
      </c>
      <c r="X167" s="447" t="str">
        <f>IF(X166="","",VLOOKUP(X166,'シフト記号表（勤務時間帯）'!$C$6:$K$35,9,FALSE))</f>
        <v/>
      </c>
      <c r="Y167" s="454" t="str">
        <f>IF(Y166="","",VLOOKUP(Y166,'シフト記号表（勤務時間帯）'!$C$6:$K$35,9,FALSE))</f>
        <v/>
      </c>
      <c r="Z167" s="441" t="str">
        <f>IF(Z166="","",VLOOKUP(Z166,'シフト記号表（勤務時間帯）'!$C$6:$K$35,9,FALSE))</f>
        <v/>
      </c>
      <c r="AA167" s="447" t="str">
        <f>IF(AA166="","",VLOOKUP(AA166,'シフト記号表（勤務時間帯）'!$C$6:$K$35,9,FALSE))</f>
        <v/>
      </c>
      <c r="AB167" s="447" t="str">
        <f>IF(AB166="","",VLOOKUP(AB166,'シフト記号表（勤務時間帯）'!$C$6:$K$35,9,FALSE))</f>
        <v/>
      </c>
      <c r="AC167" s="447" t="str">
        <f>IF(AC166="","",VLOOKUP(AC166,'シフト記号表（勤務時間帯）'!$C$6:$K$35,9,FALSE))</f>
        <v/>
      </c>
      <c r="AD167" s="447" t="str">
        <f>IF(AD166="","",VLOOKUP(AD166,'シフト記号表（勤務時間帯）'!$C$6:$K$35,9,FALSE))</f>
        <v/>
      </c>
      <c r="AE167" s="447" t="str">
        <f>IF(AE166="","",VLOOKUP(AE166,'シフト記号表（勤務時間帯）'!$C$6:$K$35,9,FALSE))</f>
        <v/>
      </c>
      <c r="AF167" s="454" t="str">
        <f>IF(AF166="","",VLOOKUP(AF166,'シフト記号表（勤務時間帯）'!$C$6:$K$35,9,FALSE))</f>
        <v/>
      </c>
      <c r="AG167" s="441" t="str">
        <f>IF(AG166="","",VLOOKUP(AG166,'シフト記号表（勤務時間帯）'!$C$6:$K$35,9,FALSE))</f>
        <v/>
      </c>
      <c r="AH167" s="447" t="str">
        <f>IF(AH166="","",VLOOKUP(AH166,'シフト記号表（勤務時間帯）'!$C$6:$K$35,9,FALSE))</f>
        <v/>
      </c>
      <c r="AI167" s="447" t="str">
        <f>IF(AI166="","",VLOOKUP(AI166,'シフト記号表（勤務時間帯）'!$C$6:$K$35,9,FALSE))</f>
        <v/>
      </c>
      <c r="AJ167" s="447" t="str">
        <f>IF(AJ166="","",VLOOKUP(AJ166,'シフト記号表（勤務時間帯）'!$C$6:$K$35,9,FALSE))</f>
        <v/>
      </c>
      <c r="AK167" s="447" t="str">
        <f>IF(AK166="","",VLOOKUP(AK166,'シフト記号表（勤務時間帯）'!$C$6:$K$35,9,FALSE))</f>
        <v/>
      </c>
      <c r="AL167" s="447" t="str">
        <f>IF(AL166="","",VLOOKUP(AL166,'シフト記号表（勤務時間帯）'!$C$6:$K$35,9,FALSE))</f>
        <v/>
      </c>
      <c r="AM167" s="454" t="str">
        <f>IF(AM166="","",VLOOKUP(AM166,'シフト記号表（勤務時間帯）'!$C$6:$K$35,9,FALSE))</f>
        <v/>
      </c>
      <c r="AN167" s="441" t="str">
        <f>IF(AN166="","",VLOOKUP(AN166,'シフト記号表（勤務時間帯）'!$C$6:$K$35,9,FALSE))</f>
        <v/>
      </c>
      <c r="AO167" s="447" t="str">
        <f>IF(AO166="","",VLOOKUP(AO166,'シフト記号表（勤務時間帯）'!$C$6:$K$35,9,FALSE))</f>
        <v/>
      </c>
      <c r="AP167" s="447" t="str">
        <f>IF(AP166="","",VLOOKUP(AP166,'シフト記号表（勤務時間帯）'!$C$6:$K$35,9,FALSE))</f>
        <v/>
      </c>
      <c r="AQ167" s="447" t="str">
        <f>IF(AQ166="","",VLOOKUP(AQ166,'シフト記号表（勤務時間帯）'!$C$6:$K$35,9,FALSE))</f>
        <v/>
      </c>
      <c r="AR167" s="447" t="str">
        <f>IF(AR166="","",VLOOKUP(AR166,'シフト記号表（勤務時間帯）'!$C$6:$K$35,9,FALSE))</f>
        <v/>
      </c>
      <c r="AS167" s="447" t="str">
        <f>IF(AS166="","",VLOOKUP(AS166,'シフト記号表（勤務時間帯）'!$C$6:$K$35,9,FALSE))</f>
        <v/>
      </c>
      <c r="AT167" s="454" t="str">
        <f>IF(AT166="","",VLOOKUP(AT166,'シフト記号表（勤務時間帯）'!$C$6:$K$35,9,FALSE))</f>
        <v/>
      </c>
      <c r="AU167" s="441" t="str">
        <f>IF(AU166="","",VLOOKUP(AU166,'シフト記号表（勤務時間帯）'!$C$6:$K$35,9,FALSE))</f>
        <v/>
      </c>
      <c r="AV167" s="447" t="str">
        <f>IF(AV166="","",VLOOKUP(AV166,'シフト記号表（勤務時間帯）'!$C$6:$K$35,9,FALSE))</f>
        <v/>
      </c>
      <c r="AW167" s="447" t="str">
        <f>IF(AW166="","",VLOOKUP(AW166,'シフト記号表（勤務時間帯）'!$C$6:$K$35,9,FALSE))</f>
        <v/>
      </c>
      <c r="AX167" s="479">
        <f>IF($BB$3="４週",SUM(S167:AT167),IF($BB$3="暦月",SUM(S167:AW167),""))</f>
        <v>0</v>
      </c>
      <c r="AY167" s="490"/>
      <c r="AZ167" s="501">
        <f>IF($BB$3="４週",AX167/4,IF($BB$3="暦月",'地密通所（100名）'!AX167/('地密通所（100名）'!$BB$8/7),""))</f>
        <v>0</v>
      </c>
      <c r="BA167" s="509"/>
      <c r="BB167" s="305"/>
      <c r="BC167" s="128"/>
      <c r="BD167" s="128"/>
      <c r="BE167" s="128"/>
      <c r="BF167" s="140"/>
    </row>
    <row r="168" spans="2:58" ht="20.25" customHeight="1">
      <c r="B168" s="362"/>
      <c r="C168" s="36"/>
      <c r="D168" s="56"/>
      <c r="E168" s="66"/>
      <c r="F168" s="543">
        <f>C166</f>
        <v>0</v>
      </c>
      <c r="G168" s="83"/>
      <c r="H168" s="94"/>
      <c r="I168" s="103"/>
      <c r="J168" s="103"/>
      <c r="K168" s="108"/>
      <c r="L168" s="120"/>
      <c r="M168" s="130"/>
      <c r="N168" s="130"/>
      <c r="O168" s="142"/>
      <c r="P168" s="414" t="s">
        <v>73</v>
      </c>
      <c r="Q168" s="423"/>
      <c r="R168" s="431"/>
      <c r="S168" s="442" t="str">
        <f>IF(S166="","",VLOOKUP(S166,'シフト記号表（勤務時間帯）'!$C$6:$U$35,19,FALSE))</f>
        <v/>
      </c>
      <c r="T168" s="448" t="str">
        <f>IF(T166="","",VLOOKUP(T166,'シフト記号表（勤務時間帯）'!$C$6:$U$35,19,FALSE))</f>
        <v/>
      </c>
      <c r="U168" s="448" t="str">
        <f>IF(U166="","",VLOOKUP(U166,'シフト記号表（勤務時間帯）'!$C$6:$U$35,19,FALSE))</f>
        <v/>
      </c>
      <c r="V168" s="448" t="str">
        <f>IF(V166="","",VLOOKUP(V166,'シフト記号表（勤務時間帯）'!$C$6:$U$35,19,FALSE))</f>
        <v/>
      </c>
      <c r="W168" s="448" t="str">
        <f>IF(W166="","",VLOOKUP(W166,'シフト記号表（勤務時間帯）'!$C$6:$U$35,19,FALSE))</f>
        <v/>
      </c>
      <c r="X168" s="448" t="str">
        <f>IF(X166="","",VLOOKUP(X166,'シフト記号表（勤務時間帯）'!$C$6:$U$35,19,FALSE))</f>
        <v/>
      </c>
      <c r="Y168" s="455" t="str">
        <f>IF(Y166="","",VLOOKUP(Y166,'シフト記号表（勤務時間帯）'!$C$6:$U$35,19,FALSE))</f>
        <v/>
      </c>
      <c r="Z168" s="442" t="str">
        <f>IF(Z166="","",VLOOKUP(Z166,'シフト記号表（勤務時間帯）'!$C$6:$U$35,19,FALSE))</f>
        <v/>
      </c>
      <c r="AA168" s="448" t="str">
        <f>IF(AA166="","",VLOOKUP(AA166,'シフト記号表（勤務時間帯）'!$C$6:$U$35,19,FALSE))</f>
        <v/>
      </c>
      <c r="AB168" s="448" t="str">
        <f>IF(AB166="","",VLOOKUP(AB166,'シフト記号表（勤務時間帯）'!$C$6:$U$35,19,FALSE))</f>
        <v/>
      </c>
      <c r="AC168" s="448" t="str">
        <f>IF(AC166="","",VLOOKUP(AC166,'シフト記号表（勤務時間帯）'!$C$6:$U$35,19,FALSE))</f>
        <v/>
      </c>
      <c r="AD168" s="448" t="str">
        <f>IF(AD166="","",VLOOKUP(AD166,'シフト記号表（勤務時間帯）'!$C$6:$U$35,19,FALSE))</f>
        <v/>
      </c>
      <c r="AE168" s="448" t="str">
        <f>IF(AE166="","",VLOOKUP(AE166,'シフト記号表（勤務時間帯）'!$C$6:$U$35,19,FALSE))</f>
        <v/>
      </c>
      <c r="AF168" s="455" t="str">
        <f>IF(AF166="","",VLOOKUP(AF166,'シフト記号表（勤務時間帯）'!$C$6:$U$35,19,FALSE))</f>
        <v/>
      </c>
      <c r="AG168" s="442" t="str">
        <f>IF(AG166="","",VLOOKUP(AG166,'シフト記号表（勤務時間帯）'!$C$6:$U$35,19,FALSE))</f>
        <v/>
      </c>
      <c r="AH168" s="448" t="str">
        <f>IF(AH166="","",VLOOKUP(AH166,'シフト記号表（勤務時間帯）'!$C$6:$U$35,19,FALSE))</f>
        <v/>
      </c>
      <c r="AI168" s="448" t="str">
        <f>IF(AI166="","",VLOOKUP(AI166,'シフト記号表（勤務時間帯）'!$C$6:$U$35,19,FALSE))</f>
        <v/>
      </c>
      <c r="AJ168" s="448" t="str">
        <f>IF(AJ166="","",VLOOKUP(AJ166,'シフト記号表（勤務時間帯）'!$C$6:$U$35,19,FALSE))</f>
        <v/>
      </c>
      <c r="AK168" s="448" t="str">
        <f>IF(AK166="","",VLOOKUP(AK166,'シフト記号表（勤務時間帯）'!$C$6:$U$35,19,FALSE))</f>
        <v/>
      </c>
      <c r="AL168" s="448" t="str">
        <f>IF(AL166="","",VLOOKUP(AL166,'シフト記号表（勤務時間帯）'!$C$6:$U$35,19,FALSE))</f>
        <v/>
      </c>
      <c r="AM168" s="455" t="str">
        <f>IF(AM166="","",VLOOKUP(AM166,'シフト記号表（勤務時間帯）'!$C$6:$U$35,19,FALSE))</f>
        <v/>
      </c>
      <c r="AN168" s="442" t="str">
        <f>IF(AN166="","",VLOOKUP(AN166,'シフト記号表（勤務時間帯）'!$C$6:$U$35,19,FALSE))</f>
        <v/>
      </c>
      <c r="AO168" s="448" t="str">
        <f>IF(AO166="","",VLOOKUP(AO166,'シフト記号表（勤務時間帯）'!$C$6:$U$35,19,FALSE))</f>
        <v/>
      </c>
      <c r="AP168" s="448" t="str">
        <f>IF(AP166="","",VLOOKUP(AP166,'シフト記号表（勤務時間帯）'!$C$6:$U$35,19,FALSE))</f>
        <v/>
      </c>
      <c r="AQ168" s="448" t="str">
        <f>IF(AQ166="","",VLOOKUP(AQ166,'シフト記号表（勤務時間帯）'!$C$6:$U$35,19,FALSE))</f>
        <v/>
      </c>
      <c r="AR168" s="448" t="str">
        <f>IF(AR166="","",VLOOKUP(AR166,'シフト記号表（勤務時間帯）'!$C$6:$U$35,19,FALSE))</f>
        <v/>
      </c>
      <c r="AS168" s="448" t="str">
        <f>IF(AS166="","",VLOOKUP(AS166,'シフト記号表（勤務時間帯）'!$C$6:$U$35,19,FALSE))</f>
        <v/>
      </c>
      <c r="AT168" s="455" t="str">
        <f>IF(AT166="","",VLOOKUP(AT166,'シフト記号表（勤務時間帯）'!$C$6:$U$35,19,FALSE))</f>
        <v/>
      </c>
      <c r="AU168" s="442" t="str">
        <f>IF(AU166="","",VLOOKUP(AU166,'シフト記号表（勤務時間帯）'!$C$6:$U$35,19,FALSE))</f>
        <v/>
      </c>
      <c r="AV168" s="448" t="str">
        <f>IF(AV166="","",VLOOKUP(AV166,'シフト記号表（勤務時間帯）'!$C$6:$U$35,19,FALSE))</f>
        <v/>
      </c>
      <c r="AW168" s="448" t="str">
        <f>IF(AW166="","",VLOOKUP(AW166,'シフト記号表（勤務時間帯）'!$C$6:$U$35,19,FALSE))</f>
        <v/>
      </c>
      <c r="AX168" s="480">
        <f>IF($BB$3="４週",SUM(S168:AT168),IF($BB$3="暦月",SUM(S168:AW168),""))</f>
        <v>0</v>
      </c>
      <c r="AY168" s="491"/>
      <c r="AZ168" s="502">
        <f>IF($BB$3="４週",AX168/4,IF($BB$3="暦月",'地密通所（100名）'!AX168/('地密通所（100名）'!$BB$8/7),""))</f>
        <v>0</v>
      </c>
      <c r="BA168" s="510"/>
      <c r="BB168" s="306"/>
      <c r="BC168" s="130"/>
      <c r="BD168" s="130"/>
      <c r="BE168" s="130"/>
      <c r="BF168" s="142"/>
    </row>
    <row r="169" spans="2:58" ht="20.25" customHeight="1">
      <c r="B169" s="362">
        <f>B166+1</f>
        <v>50</v>
      </c>
      <c r="C169" s="34"/>
      <c r="D169" s="54"/>
      <c r="E169" s="64"/>
      <c r="F169" s="71"/>
      <c r="G169" s="71"/>
      <c r="H169" s="95"/>
      <c r="I169" s="103"/>
      <c r="J169" s="103"/>
      <c r="K169" s="108"/>
      <c r="L169" s="119"/>
      <c r="M169" s="129"/>
      <c r="N169" s="129"/>
      <c r="O169" s="141"/>
      <c r="P169" s="415" t="s">
        <v>70</v>
      </c>
      <c r="Q169" s="424"/>
      <c r="R169" s="432"/>
      <c r="S169" s="551"/>
      <c r="T169" s="553"/>
      <c r="U169" s="553"/>
      <c r="V169" s="553"/>
      <c r="W169" s="553"/>
      <c r="X169" s="553"/>
      <c r="Y169" s="554"/>
      <c r="Z169" s="551"/>
      <c r="AA169" s="553"/>
      <c r="AB169" s="553"/>
      <c r="AC169" s="553"/>
      <c r="AD169" s="553"/>
      <c r="AE169" s="553"/>
      <c r="AF169" s="554"/>
      <c r="AG169" s="551"/>
      <c r="AH169" s="553"/>
      <c r="AI169" s="553"/>
      <c r="AJ169" s="553"/>
      <c r="AK169" s="553"/>
      <c r="AL169" s="553"/>
      <c r="AM169" s="554"/>
      <c r="AN169" s="551"/>
      <c r="AO169" s="553"/>
      <c r="AP169" s="553"/>
      <c r="AQ169" s="553"/>
      <c r="AR169" s="553"/>
      <c r="AS169" s="553"/>
      <c r="AT169" s="554"/>
      <c r="AU169" s="551"/>
      <c r="AV169" s="553"/>
      <c r="AW169" s="553"/>
      <c r="AX169" s="556"/>
      <c r="AY169" s="560"/>
      <c r="AZ169" s="563"/>
      <c r="BA169" s="566"/>
      <c r="BB169" s="304"/>
      <c r="BC169" s="129"/>
      <c r="BD169" s="129"/>
      <c r="BE169" s="129"/>
      <c r="BF169" s="141"/>
    </row>
    <row r="170" spans="2:58" ht="20.25" customHeight="1">
      <c r="B170" s="362"/>
      <c r="C170" s="35"/>
      <c r="D170" s="55"/>
      <c r="E170" s="65"/>
      <c r="F170" s="69"/>
      <c r="G170" s="82"/>
      <c r="H170" s="94"/>
      <c r="I170" s="103"/>
      <c r="J170" s="103"/>
      <c r="K170" s="108"/>
      <c r="L170" s="118"/>
      <c r="M170" s="128"/>
      <c r="N170" s="128"/>
      <c r="O170" s="140"/>
      <c r="P170" s="413" t="s">
        <v>27</v>
      </c>
      <c r="Q170" s="422"/>
      <c r="R170" s="430"/>
      <c r="S170" s="441" t="str">
        <f>IF(S169="","",VLOOKUP(S169,'シフト記号表（勤務時間帯）'!$C$6:$K$35,9,FALSE))</f>
        <v/>
      </c>
      <c r="T170" s="447" t="str">
        <f>IF(T169="","",VLOOKUP(T169,'シフト記号表（勤務時間帯）'!$C$6:$K$35,9,FALSE))</f>
        <v/>
      </c>
      <c r="U170" s="447" t="str">
        <f>IF(U169="","",VLOOKUP(U169,'シフト記号表（勤務時間帯）'!$C$6:$K$35,9,FALSE))</f>
        <v/>
      </c>
      <c r="V170" s="447" t="str">
        <f>IF(V169="","",VLOOKUP(V169,'シフト記号表（勤務時間帯）'!$C$6:$K$35,9,FALSE))</f>
        <v/>
      </c>
      <c r="W170" s="447" t="str">
        <f>IF(W169="","",VLOOKUP(W169,'シフト記号表（勤務時間帯）'!$C$6:$K$35,9,FALSE))</f>
        <v/>
      </c>
      <c r="X170" s="447" t="str">
        <f>IF(X169="","",VLOOKUP(X169,'シフト記号表（勤務時間帯）'!$C$6:$K$35,9,FALSE))</f>
        <v/>
      </c>
      <c r="Y170" s="454" t="str">
        <f>IF(Y169="","",VLOOKUP(Y169,'シフト記号表（勤務時間帯）'!$C$6:$K$35,9,FALSE))</f>
        <v/>
      </c>
      <c r="Z170" s="441" t="str">
        <f>IF(Z169="","",VLOOKUP(Z169,'シフト記号表（勤務時間帯）'!$C$6:$K$35,9,FALSE))</f>
        <v/>
      </c>
      <c r="AA170" s="447" t="str">
        <f>IF(AA169="","",VLOOKUP(AA169,'シフト記号表（勤務時間帯）'!$C$6:$K$35,9,FALSE))</f>
        <v/>
      </c>
      <c r="AB170" s="447" t="str">
        <f>IF(AB169="","",VLOOKUP(AB169,'シフト記号表（勤務時間帯）'!$C$6:$K$35,9,FALSE))</f>
        <v/>
      </c>
      <c r="AC170" s="447" t="str">
        <f>IF(AC169="","",VLOOKUP(AC169,'シフト記号表（勤務時間帯）'!$C$6:$K$35,9,FALSE))</f>
        <v/>
      </c>
      <c r="AD170" s="447" t="str">
        <f>IF(AD169="","",VLOOKUP(AD169,'シフト記号表（勤務時間帯）'!$C$6:$K$35,9,FALSE))</f>
        <v/>
      </c>
      <c r="AE170" s="447" t="str">
        <f>IF(AE169="","",VLOOKUP(AE169,'シフト記号表（勤務時間帯）'!$C$6:$K$35,9,FALSE))</f>
        <v/>
      </c>
      <c r="AF170" s="454" t="str">
        <f>IF(AF169="","",VLOOKUP(AF169,'シフト記号表（勤務時間帯）'!$C$6:$K$35,9,FALSE))</f>
        <v/>
      </c>
      <c r="AG170" s="441" t="str">
        <f>IF(AG169="","",VLOOKUP(AG169,'シフト記号表（勤務時間帯）'!$C$6:$K$35,9,FALSE))</f>
        <v/>
      </c>
      <c r="AH170" s="447" t="str">
        <f>IF(AH169="","",VLOOKUP(AH169,'シフト記号表（勤務時間帯）'!$C$6:$K$35,9,FALSE))</f>
        <v/>
      </c>
      <c r="AI170" s="447" t="str">
        <f>IF(AI169="","",VLOOKUP(AI169,'シフト記号表（勤務時間帯）'!$C$6:$K$35,9,FALSE))</f>
        <v/>
      </c>
      <c r="AJ170" s="447" t="str">
        <f>IF(AJ169="","",VLOOKUP(AJ169,'シフト記号表（勤務時間帯）'!$C$6:$K$35,9,FALSE))</f>
        <v/>
      </c>
      <c r="AK170" s="447" t="str">
        <f>IF(AK169="","",VLOOKUP(AK169,'シフト記号表（勤務時間帯）'!$C$6:$K$35,9,FALSE))</f>
        <v/>
      </c>
      <c r="AL170" s="447" t="str">
        <f>IF(AL169="","",VLOOKUP(AL169,'シフト記号表（勤務時間帯）'!$C$6:$K$35,9,FALSE))</f>
        <v/>
      </c>
      <c r="AM170" s="454" t="str">
        <f>IF(AM169="","",VLOOKUP(AM169,'シフト記号表（勤務時間帯）'!$C$6:$K$35,9,FALSE))</f>
        <v/>
      </c>
      <c r="AN170" s="441" t="str">
        <f>IF(AN169="","",VLOOKUP(AN169,'シフト記号表（勤務時間帯）'!$C$6:$K$35,9,FALSE))</f>
        <v/>
      </c>
      <c r="AO170" s="447" t="str">
        <f>IF(AO169="","",VLOOKUP(AO169,'シフト記号表（勤務時間帯）'!$C$6:$K$35,9,FALSE))</f>
        <v/>
      </c>
      <c r="AP170" s="447" t="str">
        <f>IF(AP169="","",VLOOKUP(AP169,'シフト記号表（勤務時間帯）'!$C$6:$K$35,9,FALSE))</f>
        <v/>
      </c>
      <c r="AQ170" s="447" t="str">
        <f>IF(AQ169="","",VLOOKUP(AQ169,'シフト記号表（勤務時間帯）'!$C$6:$K$35,9,FALSE))</f>
        <v/>
      </c>
      <c r="AR170" s="447" t="str">
        <f>IF(AR169="","",VLOOKUP(AR169,'シフト記号表（勤務時間帯）'!$C$6:$K$35,9,FALSE))</f>
        <v/>
      </c>
      <c r="AS170" s="447" t="str">
        <f>IF(AS169="","",VLOOKUP(AS169,'シフト記号表（勤務時間帯）'!$C$6:$K$35,9,FALSE))</f>
        <v/>
      </c>
      <c r="AT170" s="454" t="str">
        <f>IF(AT169="","",VLOOKUP(AT169,'シフト記号表（勤務時間帯）'!$C$6:$K$35,9,FALSE))</f>
        <v/>
      </c>
      <c r="AU170" s="441" t="str">
        <f>IF(AU169="","",VLOOKUP(AU169,'シフト記号表（勤務時間帯）'!$C$6:$K$35,9,FALSE))</f>
        <v/>
      </c>
      <c r="AV170" s="447" t="str">
        <f>IF(AV169="","",VLOOKUP(AV169,'シフト記号表（勤務時間帯）'!$C$6:$K$35,9,FALSE))</f>
        <v/>
      </c>
      <c r="AW170" s="447" t="str">
        <f>IF(AW169="","",VLOOKUP(AW169,'シフト記号表（勤務時間帯）'!$C$6:$K$35,9,FALSE))</f>
        <v/>
      </c>
      <c r="AX170" s="479">
        <f>IF($BB$3="４週",SUM(S170:AT170),IF($BB$3="暦月",SUM(S170:AW170),""))</f>
        <v>0</v>
      </c>
      <c r="AY170" s="490"/>
      <c r="AZ170" s="501">
        <f>IF($BB$3="４週",AX170/4,IF($BB$3="暦月",'地密通所（100名）'!AX170/('地密通所（100名）'!$BB$8/7),""))</f>
        <v>0</v>
      </c>
      <c r="BA170" s="509"/>
      <c r="BB170" s="305"/>
      <c r="BC170" s="128"/>
      <c r="BD170" s="128"/>
      <c r="BE170" s="128"/>
      <c r="BF170" s="140"/>
    </row>
    <row r="171" spans="2:58" ht="20.25" customHeight="1">
      <c r="B171" s="362"/>
      <c r="C171" s="36"/>
      <c r="D171" s="56"/>
      <c r="E171" s="66"/>
      <c r="F171" s="543">
        <f>C169</f>
        <v>0</v>
      </c>
      <c r="G171" s="83"/>
      <c r="H171" s="94"/>
      <c r="I171" s="103"/>
      <c r="J171" s="103"/>
      <c r="K171" s="108"/>
      <c r="L171" s="120"/>
      <c r="M171" s="130"/>
      <c r="N171" s="130"/>
      <c r="O171" s="142"/>
      <c r="P171" s="414" t="s">
        <v>73</v>
      </c>
      <c r="Q171" s="423"/>
      <c r="R171" s="431"/>
      <c r="S171" s="442" t="str">
        <f>IF(S169="","",VLOOKUP(S169,'シフト記号表（勤務時間帯）'!$C$6:$U$35,19,FALSE))</f>
        <v/>
      </c>
      <c r="T171" s="448" t="str">
        <f>IF(T169="","",VLOOKUP(T169,'シフト記号表（勤務時間帯）'!$C$6:$U$35,19,FALSE))</f>
        <v/>
      </c>
      <c r="U171" s="448" t="str">
        <f>IF(U169="","",VLOOKUP(U169,'シフト記号表（勤務時間帯）'!$C$6:$U$35,19,FALSE))</f>
        <v/>
      </c>
      <c r="V171" s="448" t="str">
        <f>IF(V169="","",VLOOKUP(V169,'シフト記号表（勤務時間帯）'!$C$6:$U$35,19,FALSE))</f>
        <v/>
      </c>
      <c r="W171" s="448" t="str">
        <f>IF(W169="","",VLOOKUP(W169,'シフト記号表（勤務時間帯）'!$C$6:$U$35,19,FALSE))</f>
        <v/>
      </c>
      <c r="X171" s="448" t="str">
        <f>IF(X169="","",VLOOKUP(X169,'シフト記号表（勤務時間帯）'!$C$6:$U$35,19,FALSE))</f>
        <v/>
      </c>
      <c r="Y171" s="455" t="str">
        <f>IF(Y169="","",VLOOKUP(Y169,'シフト記号表（勤務時間帯）'!$C$6:$U$35,19,FALSE))</f>
        <v/>
      </c>
      <c r="Z171" s="442" t="str">
        <f>IF(Z169="","",VLOOKUP(Z169,'シフト記号表（勤務時間帯）'!$C$6:$U$35,19,FALSE))</f>
        <v/>
      </c>
      <c r="AA171" s="448" t="str">
        <f>IF(AA169="","",VLOOKUP(AA169,'シフト記号表（勤務時間帯）'!$C$6:$U$35,19,FALSE))</f>
        <v/>
      </c>
      <c r="AB171" s="448" t="str">
        <f>IF(AB169="","",VLOOKUP(AB169,'シフト記号表（勤務時間帯）'!$C$6:$U$35,19,FALSE))</f>
        <v/>
      </c>
      <c r="AC171" s="448" t="str">
        <f>IF(AC169="","",VLOOKUP(AC169,'シフト記号表（勤務時間帯）'!$C$6:$U$35,19,FALSE))</f>
        <v/>
      </c>
      <c r="AD171" s="448" t="str">
        <f>IF(AD169="","",VLOOKUP(AD169,'シフト記号表（勤務時間帯）'!$C$6:$U$35,19,FALSE))</f>
        <v/>
      </c>
      <c r="AE171" s="448" t="str">
        <f>IF(AE169="","",VLOOKUP(AE169,'シフト記号表（勤務時間帯）'!$C$6:$U$35,19,FALSE))</f>
        <v/>
      </c>
      <c r="AF171" s="455" t="str">
        <f>IF(AF169="","",VLOOKUP(AF169,'シフト記号表（勤務時間帯）'!$C$6:$U$35,19,FALSE))</f>
        <v/>
      </c>
      <c r="AG171" s="442" t="str">
        <f>IF(AG169="","",VLOOKUP(AG169,'シフト記号表（勤務時間帯）'!$C$6:$U$35,19,FALSE))</f>
        <v/>
      </c>
      <c r="AH171" s="448" t="str">
        <f>IF(AH169="","",VLOOKUP(AH169,'シフト記号表（勤務時間帯）'!$C$6:$U$35,19,FALSE))</f>
        <v/>
      </c>
      <c r="AI171" s="448" t="str">
        <f>IF(AI169="","",VLOOKUP(AI169,'シフト記号表（勤務時間帯）'!$C$6:$U$35,19,FALSE))</f>
        <v/>
      </c>
      <c r="AJ171" s="448" t="str">
        <f>IF(AJ169="","",VLOOKUP(AJ169,'シフト記号表（勤務時間帯）'!$C$6:$U$35,19,FALSE))</f>
        <v/>
      </c>
      <c r="AK171" s="448" t="str">
        <f>IF(AK169="","",VLOOKUP(AK169,'シフト記号表（勤務時間帯）'!$C$6:$U$35,19,FALSE))</f>
        <v/>
      </c>
      <c r="AL171" s="448" t="str">
        <f>IF(AL169="","",VLOOKUP(AL169,'シフト記号表（勤務時間帯）'!$C$6:$U$35,19,FALSE))</f>
        <v/>
      </c>
      <c r="AM171" s="455" t="str">
        <f>IF(AM169="","",VLOOKUP(AM169,'シフト記号表（勤務時間帯）'!$C$6:$U$35,19,FALSE))</f>
        <v/>
      </c>
      <c r="AN171" s="442" t="str">
        <f>IF(AN169="","",VLOOKUP(AN169,'シフト記号表（勤務時間帯）'!$C$6:$U$35,19,FALSE))</f>
        <v/>
      </c>
      <c r="AO171" s="448" t="str">
        <f>IF(AO169="","",VLOOKUP(AO169,'シフト記号表（勤務時間帯）'!$C$6:$U$35,19,FALSE))</f>
        <v/>
      </c>
      <c r="AP171" s="448" t="str">
        <f>IF(AP169="","",VLOOKUP(AP169,'シフト記号表（勤務時間帯）'!$C$6:$U$35,19,FALSE))</f>
        <v/>
      </c>
      <c r="AQ171" s="448" t="str">
        <f>IF(AQ169="","",VLOOKUP(AQ169,'シフト記号表（勤務時間帯）'!$C$6:$U$35,19,FALSE))</f>
        <v/>
      </c>
      <c r="AR171" s="448" t="str">
        <f>IF(AR169="","",VLOOKUP(AR169,'シフト記号表（勤務時間帯）'!$C$6:$U$35,19,FALSE))</f>
        <v/>
      </c>
      <c r="AS171" s="448" t="str">
        <f>IF(AS169="","",VLOOKUP(AS169,'シフト記号表（勤務時間帯）'!$C$6:$U$35,19,FALSE))</f>
        <v/>
      </c>
      <c r="AT171" s="455" t="str">
        <f>IF(AT169="","",VLOOKUP(AT169,'シフト記号表（勤務時間帯）'!$C$6:$U$35,19,FALSE))</f>
        <v/>
      </c>
      <c r="AU171" s="442" t="str">
        <f>IF(AU169="","",VLOOKUP(AU169,'シフト記号表（勤務時間帯）'!$C$6:$U$35,19,FALSE))</f>
        <v/>
      </c>
      <c r="AV171" s="448" t="str">
        <f>IF(AV169="","",VLOOKUP(AV169,'シフト記号表（勤務時間帯）'!$C$6:$U$35,19,FALSE))</f>
        <v/>
      </c>
      <c r="AW171" s="448" t="str">
        <f>IF(AW169="","",VLOOKUP(AW169,'シフト記号表（勤務時間帯）'!$C$6:$U$35,19,FALSE))</f>
        <v/>
      </c>
      <c r="AX171" s="480">
        <f>IF($BB$3="４週",SUM(S171:AT171),IF($BB$3="暦月",SUM(S171:AW171),""))</f>
        <v>0</v>
      </c>
      <c r="AY171" s="491"/>
      <c r="AZ171" s="502">
        <f>IF($BB$3="４週",AX171/4,IF($BB$3="暦月",'地密通所（100名）'!AX171/('地密通所（100名）'!$BB$8/7),""))</f>
        <v>0</v>
      </c>
      <c r="BA171" s="510"/>
      <c r="BB171" s="306"/>
      <c r="BC171" s="130"/>
      <c r="BD171" s="130"/>
      <c r="BE171" s="130"/>
      <c r="BF171" s="142"/>
    </row>
    <row r="172" spans="2:58" ht="20.25" customHeight="1">
      <c r="B172" s="362">
        <f>B169+1</f>
        <v>51</v>
      </c>
      <c r="C172" s="34"/>
      <c r="D172" s="54"/>
      <c r="E172" s="64"/>
      <c r="F172" s="71"/>
      <c r="G172" s="71"/>
      <c r="H172" s="95"/>
      <c r="I172" s="103"/>
      <c r="J172" s="103"/>
      <c r="K172" s="108"/>
      <c r="L172" s="119"/>
      <c r="M172" s="129"/>
      <c r="N172" s="129"/>
      <c r="O172" s="141"/>
      <c r="P172" s="415" t="s">
        <v>70</v>
      </c>
      <c r="Q172" s="424"/>
      <c r="R172" s="432"/>
      <c r="S172" s="551"/>
      <c r="T172" s="553"/>
      <c r="U172" s="553"/>
      <c r="V172" s="553"/>
      <c r="W172" s="553"/>
      <c r="X172" s="553"/>
      <c r="Y172" s="554"/>
      <c r="Z172" s="551"/>
      <c r="AA172" s="553"/>
      <c r="AB172" s="553"/>
      <c r="AC172" s="553"/>
      <c r="AD172" s="553"/>
      <c r="AE172" s="553"/>
      <c r="AF172" s="554"/>
      <c r="AG172" s="551"/>
      <c r="AH172" s="553"/>
      <c r="AI172" s="553"/>
      <c r="AJ172" s="553"/>
      <c r="AK172" s="553"/>
      <c r="AL172" s="553"/>
      <c r="AM172" s="554"/>
      <c r="AN172" s="551"/>
      <c r="AO172" s="553"/>
      <c r="AP172" s="553"/>
      <c r="AQ172" s="553"/>
      <c r="AR172" s="553"/>
      <c r="AS172" s="553"/>
      <c r="AT172" s="554"/>
      <c r="AU172" s="551"/>
      <c r="AV172" s="553"/>
      <c r="AW172" s="553"/>
      <c r="AX172" s="556"/>
      <c r="AY172" s="560"/>
      <c r="AZ172" s="563"/>
      <c r="BA172" s="566"/>
      <c r="BB172" s="304"/>
      <c r="BC172" s="129"/>
      <c r="BD172" s="129"/>
      <c r="BE172" s="129"/>
      <c r="BF172" s="141"/>
    </row>
    <row r="173" spans="2:58" ht="20.25" customHeight="1">
      <c r="B173" s="362"/>
      <c r="C173" s="35"/>
      <c r="D173" s="55"/>
      <c r="E173" s="65"/>
      <c r="F173" s="69"/>
      <c r="G173" s="82"/>
      <c r="H173" s="94"/>
      <c r="I173" s="103"/>
      <c r="J173" s="103"/>
      <c r="K173" s="108"/>
      <c r="L173" s="118"/>
      <c r="M173" s="128"/>
      <c r="N173" s="128"/>
      <c r="O173" s="140"/>
      <c r="P173" s="413" t="s">
        <v>27</v>
      </c>
      <c r="Q173" s="422"/>
      <c r="R173" s="430"/>
      <c r="S173" s="441" t="str">
        <f>IF(S172="","",VLOOKUP(S172,'シフト記号表（勤務時間帯）'!$C$6:$K$35,9,FALSE))</f>
        <v/>
      </c>
      <c r="T173" s="447" t="str">
        <f>IF(T172="","",VLOOKUP(T172,'シフト記号表（勤務時間帯）'!$C$6:$K$35,9,FALSE))</f>
        <v/>
      </c>
      <c r="U173" s="447" t="str">
        <f>IF(U172="","",VLOOKUP(U172,'シフト記号表（勤務時間帯）'!$C$6:$K$35,9,FALSE))</f>
        <v/>
      </c>
      <c r="V173" s="447" t="str">
        <f>IF(V172="","",VLOOKUP(V172,'シフト記号表（勤務時間帯）'!$C$6:$K$35,9,FALSE))</f>
        <v/>
      </c>
      <c r="W173" s="447" t="str">
        <f>IF(W172="","",VLOOKUP(W172,'シフト記号表（勤務時間帯）'!$C$6:$K$35,9,FALSE))</f>
        <v/>
      </c>
      <c r="X173" s="447" t="str">
        <f>IF(X172="","",VLOOKUP(X172,'シフト記号表（勤務時間帯）'!$C$6:$K$35,9,FALSE))</f>
        <v/>
      </c>
      <c r="Y173" s="454" t="str">
        <f>IF(Y172="","",VLOOKUP(Y172,'シフト記号表（勤務時間帯）'!$C$6:$K$35,9,FALSE))</f>
        <v/>
      </c>
      <c r="Z173" s="441" t="str">
        <f>IF(Z172="","",VLOOKUP(Z172,'シフト記号表（勤務時間帯）'!$C$6:$K$35,9,FALSE))</f>
        <v/>
      </c>
      <c r="AA173" s="447" t="str">
        <f>IF(AA172="","",VLOOKUP(AA172,'シフト記号表（勤務時間帯）'!$C$6:$K$35,9,FALSE))</f>
        <v/>
      </c>
      <c r="AB173" s="447" t="str">
        <f>IF(AB172="","",VLOOKUP(AB172,'シフト記号表（勤務時間帯）'!$C$6:$K$35,9,FALSE))</f>
        <v/>
      </c>
      <c r="AC173" s="447" t="str">
        <f>IF(AC172="","",VLOOKUP(AC172,'シフト記号表（勤務時間帯）'!$C$6:$K$35,9,FALSE))</f>
        <v/>
      </c>
      <c r="AD173" s="447" t="str">
        <f>IF(AD172="","",VLOOKUP(AD172,'シフト記号表（勤務時間帯）'!$C$6:$K$35,9,FALSE))</f>
        <v/>
      </c>
      <c r="AE173" s="447" t="str">
        <f>IF(AE172="","",VLOOKUP(AE172,'シフト記号表（勤務時間帯）'!$C$6:$K$35,9,FALSE))</f>
        <v/>
      </c>
      <c r="AF173" s="454" t="str">
        <f>IF(AF172="","",VLOOKUP(AF172,'シフト記号表（勤務時間帯）'!$C$6:$K$35,9,FALSE))</f>
        <v/>
      </c>
      <c r="AG173" s="441" t="str">
        <f>IF(AG172="","",VLOOKUP(AG172,'シフト記号表（勤務時間帯）'!$C$6:$K$35,9,FALSE))</f>
        <v/>
      </c>
      <c r="AH173" s="447" t="str">
        <f>IF(AH172="","",VLOOKUP(AH172,'シフト記号表（勤務時間帯）'!$C$6:$K$35,9,FALSE))</f>
        <v/>
      </c>
      <c r="AI173" s="447" t="str">
        <f>IF(AI172="","",VLOOKUP(AI172,'シフト記号表（勤務時間帯）'!$C$6:$K$35,9,FALSE))</f>
        <v/>
      </c>
      <c r="AJ173" s="447" t="str">
        <f>IF(AJ172="","",VLOOKUP(AJ172,'シフト記号表（勤務時間帯）'!$C$6:$K$35,9,FALSE))</f>
        <v/>
      </c>
      <c r="AK173" s="447" t="str">
        <f>IF(AK172="","",VLOOKUP(AK172,'シフト記号表（勤務時間帯）'!$C$6:$K$35,9,FALSE))</f>
        <v/>
      </c>
      <c r="AL173" s="447" t="str">
        <f>IF(AL172="","",VLOOKUP(AL172,'シフト記号表（勤務時間帯）'!$C$6:$K$35,9,FALSE))</f>
        <v/>
      </c>
      <c r="AM173" s="454" t="str">
        <f>IF(AM172="","",VLOOKUP(AM172,'シフト記号表（勤務時間帯）'!$C$6:$K$35,9,FALSE))</f>
        <v/>
      </c>
      <c r="AN173" s="441" t="str">
        <f>IF(AN172="","",VLOOKUP(AN172,'シフト記号表（勤務時間帯）'!$C$6:$K$35,9,FALSE))</f>
        <v/>
      </c>
      <c r="AO173" s="447" t="str">
        <f>IF(AO172="","",VLOOKUP(AO172,'シフト記号表（勤務時間帯）'!$C$6:$K$35,9,FALSE))</f>
        <v/>
      </c>
      <c r="AP173" s="447" t="str">
        <f>IF(AP172="","",VLOOKUP(AP172,'シフト記号表（勤務時間帯）'!$C$6:$K$35,9,FALSE))</f>
        <v/>
      </c>
      <c r="AQ173" s="447" t="str">
        <f>IF(AQ172="","",VLOOKUP(AQ172,'シフト記号表（勤務時間帯）'!$C$6:$K$35,9,FALSE))</f>
        <v/>
      </c>
      <c r="AR173" s="447" t="str">
        <f>IF(AR172="","",VLOOKUP(AR172,'シフト記号表（勤務時間帯）'!$C$6:$K$35,9,FALSE))</f>
        <v/>
      </c>
      <c r="AS173" s="447" t="str">
        <f>IF(AS172="","",VLOOKUP(AS172,'シフト記号表（勤務時間帯）'!$C$6:$K$35,9,FALSE))</f>
        <v/>
      </c>
      <c r="AT173" s="454" t="str">
        <f>IF(AT172="","",VLOOKUP(AT172,'シフト記号表（勤務時間帯）'!$C$6:$K$35,9,FALSE))</f>
        <v/>
      </c>
      <c r="AU173" s="441" t="str">
        <f>IF(AU172="","",VLOOKUP(AU172,'シフト記号表（勤務時間帯）'!$C$6:$K$35,9,FALSE))</f>
        <v/>
      </c>
      <c r="AV173" s="447" t="str">
        <f>IF(AV172="","",VLOOKUP(AV172,'シフト記号表（勤務時間帯）'!$C$6:$K$35,9,FALSE))</f>
        <v/>
      </c>
      <c r="AW173" s="447" t="str">
        <f>IF(AW172="","",VLOOKUP(AW172,'シフト記号表（勤務時間帯）'!$C$6:$K$35,9,FALSE))</f>
        <v/>
      </c>
      <c r="AX173" s="479">
        <f>IF($BB$3="４週",SUM(S173:AT173),IF($BB$3="暦月",SUM(S173:AW173),""))</f>
        <v>0</v>
      </c>
      <c r="AY173" s="490"/>
      <c r="AZ173" s="501">
        <f>IF($BB$3="４週",AX173/4,IF($BB$3="暦月",'地密通所（100名）'!AX173/('地密通所（100名）'!$BB$8/7),""))</f>
        <v>0</v>
      </c>
      <c r="BA173" s="509"/>
      <c r="BB173" s="305"/>
      <c r="BC173" s="128"/>
      <c r="BD173" s="128"/>
      <c r="BE173" s="128"/>
      <c r="BF173" s="140"/>
    </row>
    <row r="174" spans="2:58" ht="20.25" customHeight="1">
      <c r="B174" s="362"/>
      <c r="C174" s="36"/>
      <c r="D174" s="56"/>
      <c r="E174" s="66"/>
      <c r="F174" s="543">
        <f>C172</f>
        <v>0</v>
      </c>
      <c r="G174" s="83"/>
      <c r="H174" s="94"/>
      <c r="I174" s="103"/>
      <c r="J174" s="103"/>
      <c r="K174" s="108"/>
      <c r="L174" s="120"/>
      <c r="M174" s="130"/>
      <c r="N174" s="130"/>
      <c r="O174" s="142"/>
      <c r="P174" s="414" t="s">
        <v>73</v>
      </c>
      <c r="Q174" s="423"/>
      <c r="R174" s="431"/>
      <c r="S174" s="442" t="str">
        <f>IF(S172="","",VLOOKUP(S172,'シフト記号表（勤務時間帯）'!$C$6:$U$35,19,FALSE))</f>
        <v/>
      </c>
      <c r="T174" s="448" t="str">
        <f>IF(T172="","",VLOOKUP(T172,'シフト記号表（勤務時間帯）'!$C$6:$U$35,19,FALSE))</f>
        <v/>
      </c>
      <c r="U174" s="448" t="str">
        <f>IF(U172="","",VLOOKUP(U172,'シフト記号表（勤務時間帯）'!$C$6:$U$35,19,FALSE))</f>
        <v/>
      </c>
      <c r="V174" s="448" t="str">
        <f>IF(V172="","",VLOOKUP(V172,'シフト記号表（勤務時間帯）'!$C$6:$U$35,19,FALSE))</f>
        <v/>
      </c>
      <c r="W174" s="448" t="str">
        <f>IF(W172="","",VLOOKUP(W172,'シフト記号表（勤務時間帯）'!$C$6:$U$35,19,FALSE))</f>
        <v/>
      </c>
      <c r="X174" s="448" t="str">
        <f>IF(X172="","",VLOOKUP(X172,'シフト記号表（勤務時間帯）'!$C$6:$U$35,19,FALSE))</f>
        <v/>
      </c>
      <c r="Y174" s="455" t="str">
        <f>IF(Y172="","",VLOOKUP(Y172,'シフト記号表（勤務時間帯）'!$C$6:$U$35,19,FALSE))</f>
        <v/>
      </c>
      <c r="Z174" s="442" t="str">
        <f>IF(Z172="","",VLOOKUP(Z172,'シフト記号表（勤務時間帯）'!$C$6:$U$35,19,FALSE))</f>
        <v/>
      </c>
      <c r="AA174" s="448" t="str">
        <f>IF(AA172="","",VLOOKUP(AA172,'シフト記号表（勤務時間帯）'!$C$6:$U$35,19,FALSE))</f>
        <v/>
      </c>
      <c r="AB174" s="448" t="str">
        <f>IF(AB172="","",VLOOKUP(AB172,'シフト記号表（勤務時間帯）'!$C$6:$U$35,19,FALSE))</f>
        <v/>
      </c>
      <c r="AC174" s="448" t="str">
        <f>IF(AC172="","",VLOOKUP(AC172,'シフト記号表（勤務時間帯）'!$C$6:$U$35,19,FALSE))</f>
        <v/>
      </c>
      <c r="AD174" s="448" t="str">
        <f>IF(AD172="","",VLOOKUP(AD172,'シフト記号表（勤務時間帯）'!$C$6:$U$35,19,FALSE))</f>
        <v/>
      </c>
      <c r="AE174" s="448" t="str">
        <f>IF(AE172="","",VLOOKUP(AE172,'シフト記号表（勤務時間帯）'!$C$6:$U$35,19,FALSE))</f>
        <v/>
      </c>
      <c r="AF174" s="455" t="str">
        <f>IF(AF172="","",VLOOKUP(AF172,'シフト記号表（勤務時間帯）'!$C$6:$U$35,19,FALSE))</f>
        <v/>
      </c>
      <c r="AG174" s="442" t="str">
        <f>IF(AG172="","",VLOOKUP(AG172,'シフト記号表（勤務時間帯）'!$C$6:$U$35,19,FALSE))</f>
        <v/>
      </c>
      <c r="AH174" s="448" t="str">
        <f>IF(AH172="","",VLOOKUP(AH172,'シフト記号表（勤務時間帯）'!$C$6:$U$35,19,FALSE))</f>
        <v/>
      </c>
      <c r="AI174" s="448" t="str">
        <f>IF(AI172="","",VLOOKUP(AI172,'シフト記号表（勤務時間帯）'!$C$6:$U$35,19,FALSE))</f>
        <v/>
      </c>
      <c r="AJ174" s="448" t="str">
        <f>IF(AJ172="","",VLOOKUP(AJ172,'シフト記号表（勤務時間帯）'!$C$6:$U$35,19,FALSE))</f>
        <v/>
      </c>
      <c r="AK174" s="448" t="str">
        <f>IF(AK172="","",VLOOKUP(AK172,'シフト記号表（勤務時間帯）'!$C$6:$U$35,19,FALSE))</f>
        <v/>
      </c>
      <c r="AL174" s="448" t="str">
        <f>IF(AL172="","",VLOOKUP(AL172,'シフト記号表（勤務時間帯）'!$C$6:$U$35,19,FALSE))</f>
        <v/>
      </c>
      <c r="AM174" s="455" t="str">
        <f>IF(AM172="","",VLOOKUP(AM172,'シフト記号表（勤務時間帯）'!$C$6:$U$35,19,FALSE))</f>
        <v/>
      </c>
      <c r="AN174" s="442" t="str">
        <f>IF(AN172="","",VLOOKUP(AN172,'シフト記号表（勤務時間帯）'!$C$6:$U$35,19,FALSE))</f>
        <v/>
      </c>
      <c r="AO174" s="448" t="str">
        <f>IF(AO172="","",VLOOKUP(AO172,'シフト記号表（勤務時間帯）'!$C$6:$U$35,19,FALSE))</f>
        <v/>
      </c>
      <c r="AP174" s="448" t="str">
        <f>IF(AP172="","",VLOOKUP(AP172,'シフト記号表（勤務時間帯）'!$C$6:$U$35,19,FALSE))</f>
        <v/>
      </c>
      <c r="AQ174" s="448" t="str">
        <f>IF(AQ172="","",VLOOKUP(AQ172,'シフト記号表（勤務時間帯）'!$C$6:$U$35,19,FALSE))</f>
        <v/>
      </c>
      <c r="AR174" s="448" t="str">
        <f>IF(AR172="","",VLOOKUP(AR172,'シフト記号表（勤務時間帯）'!$C$6:$U$35,19,FALSE))</f>
        <v/>
      </c>
      <c r="AS174" s="448" t="str">
        <f>IF(AS172="","",VLOOKUP(AS172,'シフト記号表（勤務時間帯）'!$C$6:$U$35,19,FALSE))</f>
        <v/>
      </c>
      <c r="AT174" s="455" t="str">
        <f>IF(AT172="","",VLOOKUP(AT172,'シフト記号表（勤務時間帯）'!$C$6:$U$35,19,FALSE))</f>
        <v/>
      </c>
      <c r="AU174" s="442" t="str">
        <f>IF(AU172="","",VLOOKUP(AU172,'シフト記号表（勤務時間帯）'!$C$6:$U$35,19,FALSE))</f>
        <v/>
      </c>
      <c r="AV174" s="448" t="str">
        <f>IF(AV172="","",VLOOKUP(AV172,'シフト記号表（勤務時間帯）'!$C$6:$U$35,19,FALSE))</f>
        <v/>
      </c>
      <c r="AW174" s="448" t="str">
        <f>IF(AW172="","",VLOOKUP(AW172,'シフト記号表（勤務時間帯）'!$C$6:$U$35,19,FALSE))</f>
        <v/>
      </c>
      <c r="AX174" s="480">
        <f>IF($BB$3="４週",SUM(S174:AT174),IF($BB$3="暦月",SUM(S174:AW174),""))</f>
        <v>0</v>
      </c>
      <c r="AY174" s="491"/>
      <c r="AZ174" s="502">
        <f>IF($BB$3="４週",AX174/4,IF($BB$3="暦月",'地密通所（100名）'!AX174/('地密通所（100名）'!$BB$8/7),""))</f>
        <v>0</v>
      </c>
      <c r="BA174" s="510"/>
      <c r="BB174" s="306"/>
      <c r="BC174" s="130"/>
      <c r="BD174" s="130"/>
      <c r="BE174" s="130"/>
      <c r="BF174" s="142"/>
    </row>
    <row r="175" spans="2:58" ht="20.25" customHeight="1">
      <c r="B175" s="362">
        <f>B172+1</f>
        <v>52</v>
      </c>
      <c r="C175" s="34"/>
      <c r="D175" s="54"/>
      <c r="E175" s="64"/>
      <c r="F175" s="71"/>
      <c r="G175" s="71"/>
      <c r="H175" s="95"/>
      <c r="I175" s="103"/>
      <c r="J175" s="103"/>
      <c r="K175" s="108"/>
      <c r="L175" s="119"/>
      <c r="M175" s="129"/>
      <c r="N175" s="129"/>
      <c r="O175" s="141"/>
      <c r="P175" s="415" t="s">
        <v>70</v>
      </c>
      <c r="Q175" s="424"/>
      <c r="R175" s="432"/>
      <c r="S175" s="551"/>
      <c r="T175" s="553"/>
      <c r="U175" s="553"/>
      <c r="V175" s="553"/>
      <c r="W175" s="553"/>
      <c r="X175" s="553"/>
      <c r="Y175" s="554"/>
      <c r="Z175" s="551"/>
      <c r="AA175" s="553"/>
      <c r="AB175" s="553"/>
      <c r="AC175" s="553"/>
      <c r="AD175" s="553"/>
      <c r="AE175" s="553"/>
      <c r="AF175" s="554"/>
      <c r="AG175" s="551"/>
      <c r="AH175" s="553"/>
      <c r="AI175" s="553"/>
      <c r="AJ175" s="553"/>
      <c r="AK175" s="553"/>
      <c r="AL175" s="553"/>
      <c r="AM175" s="554"/>
      <c r="AN175" s="551"/>
      <c r="AO175" s="553"/>
      <c r="AP175" s="553"/>
      <c r="AQ175" s="553"/>
      <c r="AR175" s="553"/>
      <c r="AS175" s="553"/>
      <c r="AT175" s="554"/>
      <c r="AU175" s="551"/>
      <c r="AV175" s="553"/>
      <c r="AW175" s="553"/>
      <c r="AX175" s="556"/>
      <c r="AY175" s="560"/>
      <c r="AZ175" s="563"/>
      <c r="BA175" s="566"/>
      <c r="BB175" s="304"/>
      <c r="BC175" s="129"/>
      <c r="BD175" s="129"/>
      <c r="BE175" s="129"/>
      <c r="BF175" s="141"/>
    </row>
    <row r="176" spans="2:58" ht="20.25" customHeight="1">
      <c r="B176" s="362"/>
      <c r="C176" s="35"/>
      <c r="D176" s="55"/>
      <c r="E176" s="65"/>
      <c r="F176" s="69"/>
      <c r="G176" s="82"/>
      <c r="H176" s="94"/>
      <c r="I176" s="103"/>
      <c r="J176" s="103"/>
      <c r="K176" s="108"/>
      <c r="L176" s="118"/>
      <c r="M176" s="128"/>
      <c r="N176" s="128"/>
      <c r="O176" s="140"/>
      <c r="P176" s="413" t="s">
        <v>27</v>
      </c>
      <c r="Q176" s="422"/>
      <c r="R176" s="430"/>
      <c r="S176" s="441" t="str">
        <f>IF(S175="","",VLOOKUP(S175,'シフト記号表（勤務時間帯）'!$C$6:$K$35,9,FALSE))</f>
        <v/>
      </c>
      <c r="T176" s="447" t="str">
        <f>IF(T175="","",VLOOKUP(T175,'シフト記号表（勤務時間帯）'!$C$6:$K$35,9,FALSE))</f>
        <v/>
      </c>
      <c r="U176" s="447" t="str">
        <f>IF(U175="","",VLOOKUP(U175,'シフト記号表（勤務時間帯）'!$C$6:$K$35,9,FALSE))</f>
        <v/>
      </c>
      <c r="V176" s="447" t="str">
        <f>IF(V175="","",VLOOKUP(V175,'シフト記号表（勤務時間帯）'!$C$6:$K$35,9,FALSE))</f>
        <v/>
      </c>
      <c r="W176" s="447" t="str">
        <f>IF(W175="","",VLOOKUP(W175,'シフト記号表（勤務時間帯）'!$C$6:$K$35,9,FALSE))</f>
        <v/>
      </c>
      <c r="X176" s="447" t="str">
        <f>IF(X175="","",VLOOKUP(X175,'シフト記号表（勤務時間帯）'!$C$6:$K$35,9,FALSE))</f>
        <v/>
      </c>
      <c r="Y176" s="454" t="str">
        <f>IF(Y175="","",VLOOKUP(Y175,'シフト記号表（勤務時間帯）'!$C$6:$K$35,9,FALSE))</f>
        <v/>
      </c>
      <c r="Z176" s="441" t="str">
        <f>IF(Z175="","",VLOOKUP(Z175,'シフト記号表（勤務時間帯）'!$C$6:$K$35,9,FALSE))</f>
        <v/>
      </c>
      <c r="AA176" s="447" t="str">
        <f>IF(AA175="","",VLOOKUP(AA175,'シフト記号表（勤務時間帯）'!$C$6:$K$35,9,FALSE))</f>
        <v/>
      </c>
      <c r="AB176" s="447" t="str">
        <f>IF(AB175="","",VLOOKUP(AB175,'シフト記号表（勤務時間帯）'!$C$6:$K$35,9,FALSE))</f>
        <v/>
      </c>
      <c r="AC176" s="447" t="str">
        <f>IF(AC175="","",VLOOKUP(AC175,'シフト記号表（勤務時間帯）'!$C$6:$K$35,9,FALSE))</f>
        <v/>
      </c>
      <c r="AD176" s="447" t="str">
        <f>IF(AD175="","",VLOOKUP(AD175,'シフト記号表（勤務時間帯）'!$C$6:$K$35,9,FALSE))</f>
        <v/>
      </c>
      <c r="AE176" s="447" t="str">
        <f>IF(AE175="","",VLOOKUP(AE175,'シフト記号表（勤務時間帯）'!$C$6:$K$35,9,FALSE))</f>
        <v/>
      </c>
      <c r="AF176" s="454" t="str">
        <f>IF(AF175="","",VLOOKUP(AF175,'シフト記号表（勤務時間帯）'!$C$6:$K$35,9,FALSE))</f>
        <v/>
      </c>
      <c r="AG176" s="441" t="str">
        <f>IF(AG175="","",VLOOKUP(AG175,'シフト記号表（勤務時間帯）'!$C$6:$K$35,9,FALSE))</f>
        <v/>
      </c>
      <c r="AH176" s="447" t="str">
        <f>IF(AH175="","",VLOOKUP(AH175,'シフト記号表（勤務時間帯）'!$C$6:$K$35,9,FALSE))</f>
        <v/>
      </c>
      <c r="AI176" s="447" t="str">
        <f>IF(AI175="","",VLOOKUP(AI175,'シフト記号表（勤務時間帯）'!$C$6:$K$35,9,FALSE))</f>
        <v/>
      </c>
      <c r="AJ176" s="447" t="str">
        <f>IF(AJ175="","",VLOOKUP(AJ175,'シフト記号表（勤務時間帯）'!$C$6:$K$35,9,FALSE))</f>
        <v/>
      </c>
      <c r="AK176" s="447" t="str">
        <f>IF(AK175="","",VLOOKUP(AK175,'シフト記号表（勤務時間帯）'!$C$6:$K$35,9,FALSE))</f>
        <v/>
      </c>
      <c r="AL176" s="447" t="str">
        <f>IF(AL175="","",VLOOKUP(AL175,'シフト記号表（勤務時間帯）'!$C$6:$K$35,9,FALSE))</f>
        <v/>
      </c>
      <c r="AM176" s="454" t="str">
        <f>IF(AM175="","",VLOOKUP(AM175,'シフト記号表（勤務時間帯）'!$C$6:$K$35,9,FALSE))</f>
        <v/>
      </c>
      <c r="AN176" s="441" t="str">
        <f>IF(AN175="","",VLOOKUP(AN175,'シフト記号表（勤務時間帯）'!$C$6:$K$35,9,FALSE))</f>
        <v/>
      </c>
      <c r="AO176" s="447" t="str">
        <f>IF(AO175="","",VLOOKUP(AO175,'シフト記号表（勤務時間帯）'!$C$6:$K$35,9,FALSE))</f>
        <v/>
      </c>
      <c r="AP176" s="447" t="str">
        <f>IF(AP175="","",VLOOKUP(AP175,'シフト記号表（勤務時間帯）'!$C$6:$K$35,9,FALSE))</f>
        <v/>
      </c>
      <c r="AQ176" s="447" t="str">
        <f>IF(AQ175="","",VLOOKUP(AQ175,'シフト記号表（勤務時間帯）'!$C$6:$K$35,9,FALSE))</f>
        <v/>
      </c>
      <c r="AR176" s="447" t="str">
        <f>IF(AR175="","",VLOOKUP(AR175,'シフト記号表（勤務時間帯）'!$C$6:$K$35,9,FALSE))</f>
        <v/>
      </c>
      <c r="AS176" s="447" t="str">
        <f>IF(AS175="","",VLOOKUP(AS175,'シフト記号表（勤務時間帯）'!$C$6:$K$35,9,FALSE))</f>
        <v/>
      </c>
      <c r="AT176" s="454" t="str">
        <f>IF(AT175="","",VLOOKUP(AT175,'シフト記号表（勤務時間帯）'!$C$6:$K$35,9,FALSE))</f>
        <v/>
      </c>
      <c r="AU176" s="441" t="str">
        <f>IF(AU175="","",VLOOKUP(AU175,'シフト記号表（勤務時間帯）'!$C$6:$K$35,9,FALSE))</f>
        <v/>
      </c>
      <c r="AV176" s="447" t="str">
        <f>IF(AV175="","",VLOOKUP(AV175,'シフト記号表（勤務時間帯）'!$C$6:$K$35,9,FALSE))</f>
        <v/>
      </c>
      <c r="AW176" s="447" t="str">
        <f>IF(AW175="","",VLOOKUP(AW175,'シフト記号表（勤務時間帯）'!$C$6:$K$35,9,FALSE))</f>
        <v/>
      </c>
      <c r="AX176" s="479">
        <f>IF($BB$3="４週",SUM(S176:AT176),IF($BB$3="暦月",SUM(S176:AW176),""))</f>
        <v>0</v>
      </c>
      <c r="AY176" s="490"/>
      <c r="AZ176" s="501">
        <f>IF($BB$3="４週",AX176/4,IF($BB$3="暦月",'地密通所（100名）'!AX176/('地密通所（100名）'!$BB$8/7),""))</f>
        <v>0</v>
      </c>
      <c r="BA176" s="509"/>
      <c r="BB176" s="305"/>
      <c r="BC176" s="128"/>
      <c r="BD176" s="128"/>
      <c r="BE176" s="128"/>
      <c r="BF176" s="140"/>
    </row>
    <row r="177" spans="2:58" ht="20.25" customHeight="1">
      <c r="B177" s="362"/>
      <c r="C177" s="36"/>
      <c r="D177" s="56"/>
      <c r="E177" s="66"/>
      <c r="F177" s="543">
        <f>C175</f>
        <v>0</v>
      </c>
      <c r="G177" s="83"/>
      <c r="H177" s="94"/>
      <c r="I177" s="103"/>
      <c r="J177" s="103"/>
      <c r="K177" s="108"/>
      <c r="L177" s="120"/>
      <c r="M177" s="130"/>
      <c r="N177" s="130"/>
      <c r="O177" s="142"/>
      <c r="P177" s="414" t="s">
        <v>73</v>
      </c>
      <c r="Q177" s="423"/>
      <c r="R177" s="431"/>
      <c r="S177" s="442" t="str">
        <f>IF(S175="","",VLOOKUP(S175,'シフト記号表（勤務時間帯）'!$C$6:$U$35,19,FALSE))</f>
        <v/>
      </c>
      <c r="T177" s="448" t="str">
        <f>IF(T175="","",VLOOKUP(T175,'シフト記号表（勤務時間帯）'!$C$6:$U$35,19,FALSE))</f>
        <v/>
      </c>
      <c r="U177" s="448" t="str">
        <f>IF(U175="","",VLOOKUP(U175,'シフト記号表（勤務時間帯）'!$C$6:$U$35,19,FALSE))</f>
        <v/>
      </c>
      <c r="V177" s="448" t="str">
        <f>IF(V175="","",VLOOKUP(V175,'シフト記号表（勤務時間帯）'!$C$6:$U$35,19,FALSE))</f>
        <v/>
      </c>
      <c r="W177" s="448" t="str">
        <f>IF(W175="","",VLOOKUP(W175,'シフト記号表（勤務時間帯）'!$C$6:$U$35,19,FALSE))</f>
        <v/>
      </c>
      <c r="X177" s="448" t="str">
        <f>IF(X175="","",VLOOKUP(X175,'シフト記号表（勤務時間帯）'!$C$6:$U$35,19,FALSE))</f>
        <v/>
      </c>
      <c r="Y177" s="455" t="str">
        <f>IF(Y175="","",VLOOKUP(Y175,'シフト記号表（勤務時間帯）'!$C$6:$U$35,19,FALSE))</f>
        <v/>
      </c>
      <c r="Z177" s="442" t="str">
        <f>IF(Z175="","",VLOOKUP(Z175,'シフト記号表（勤務時間帯）'!$C$6:$U$35,19,FALSE))</f>
        <v/>
      </c>
      <c r="AA177" s="448" t="str">
        <f>IF(AA175="","",VLOOKUP(AA175,'シフト記号表（勤務時間帯）'!$C$6:$U$35,19,FALSE))</f>
        <v/>
      </c>
      <c r="AB177" s="448" t="str">
        <f>IF(AB175="","",VLOOKUP(AB175,'シフト記号表（勤務時間帯）'!$C$6:$U$35,19,FALSE))</f>
        <v/>
      </c>
      <c r="AC177" s="448" t="str">
        <f>IF(AC175="","",VLOOKUP(AC175,'シフト記号表（勤務時間帯）'!$C$6:$U$35,19,FALSE))</f>
        <v/>
      </c>
      <c r="AD177" s="448" t="str">
        <f>IF(AD175="","",VLOOKUP(AD175,'シフト記号表（勤務時間帯）'!$C$6:$U$35,19,FALSE))</f>
        <v/>
      </c>
      <c r="AE177" s="448" t="str">
        <f>IF(AE175="","",VLOOKUP(AE175,'シフト記号表（勤務時間帯）'!$C$6:$U$35,19,FALSE))</f>
        <v/>
      </c>
      <c r="AF177" s="455" t="str">
        <f>IF(AF175="","",VLOOKUP(AF175,'シフト記号表（勤務時間帯）'!$C$6:$U$35,19,FALSE))</f>
        <v/>
      </c>
      <c r="AG177" s="442" t="str">
        <f>IF(AG175="","",VLOOKUP(AG175,'シフト記号表（勤務時間帯）'!$C$6:$U$35,19,FALSE))</f>
        <v/>
      </c>
      <c r="AH177" s="448" t="str">
        <f>IF(AH175="","",VLOOKUP(AH175,'シフト記号表（勤務時間帯）'!$C$6:$U$35,19,FALSE))</f>
        <v/>
      </c>
      <c r="AI177" s="448" t="str">
        <f>IF(AI175="","",VLOOKUP(AI175,'シフト記号表（勤務時間帯）'!$C$6:$U$35,19,FALSE))</f>
        <v/>
      </c>
      <c r="AJ177" s="448" t="str">
        <f>IF(AJ175="","",VLOOKUP(AJ175,'シフト記号表（勤務時間帯）'!$C$6:$U$35,19,FALSE))</f>
        <v/>
      </c>
      <c r="AK177" s="448" t="str">
        <f>IF(AK175="","",VLOOKUP(AK175,'シフト記号表（勤務時間帯）'!$C$6:$U$35,19,FALSE))</f>
        <v/>
      </c>
      <c r="AL177" s="448" t="str">
        <f>IF(AL175="","",VLOOKUP(AL175,'シフト記号表（勤務時間帯）'!$C$6:$U$35,19,FALSE))</f>
        <v/>
      </c>
      <c r="AM177" s="455" t="str">
        <f>IF(AM175="","",VLOOKUP(AM175,'シフト記号表（勤務時間帯）'!$C$6:$U$35,19,FALSE))</f>
        <v/>
      </c>
      <c r="AN177" s="442" t="str">
        <f>IF(AN175="","",VLOOKUP(AN175,'シフト記号表（勤務時間帯）'!$C$6:$U$35,19,FALSE))</f>
        <v/>
      </c>
      <c r="AO177" s="448" t="str">
        <f>IF(AO175="","",VLOOKUP(AO175,'シフト記号表（勤務時間帯）'!$C$6:$U$35,19,FALSE))</f>
        <v/>
      </c>
      <c r="AP177" s="448" t="str">
        <f>IF(AP175="","",VLOOKUP(AP175,'シフト記号表（勤務時間帯）'!$C$6:$U$35,19,FALSE))</f>
        <v/>
      </c>
      <c r="AQ177" s="448" t="str">
        <f>IF(AQ175="","",VLOOKUP(AQ175,'シフト記号表（勤務時間帯）'!$C$6:$U$35,19,FALSE))</f>
        <v/>
      </c>
      <c r="AR177" s="448" t="str">
        <f>IF(AR175="","",VLOOKUP(AR175,'シフト記号表（勤務時間帯）'!$C$6:$U$35,19,FALSE))</f>
        <v/>
      </c>
      <c r="AS177" s="448" t="str">
        <f>IF(AS175="","",VLOOKUP(AS175,'シフト記号表（勤務時間帯）'!$C$6:$U$35,19,FALSE))</f>
        <v/>
      </c>
      <c r="AT177" s="455" t="str">
        <f>IF(AT175="","",VLOOKUP(AT175,'シフト記号表（勤務時間帯）'!$C$6:$U$35,19,FALSE))</f>
        <v/>
      </c>
      <c r="AU177" s="442" t="str">
        <f>IF(AU175="","",VLOOKUP(AU175,'シフト記号表（勤務時間帯）'!$C$6:$U$35,19,FALSE))</f>
        <v/>
      </c>
      <c r="AV177" s="448" t="str">
        <f>IF(AV175="","",VLOOKUP(AV175,'シフト記号表（勤務時間帯）'!$C$6:$U$35,19,FALSE))</f>
        <v/>
      </c>
      <c r="AW177" s="448" t="str">
        <f>IF(AW175="","",VLOOKUP(AW175,'シフト記号表（勤務時間帯）'!$C$6:$U$35,19,FALSE))</f>
        <v/>
      </c>
      <c r="AX177" s="480">
        <f>IF($BB$3="４週",SUM(S177:AT177),IF($BB$3="暦月",SUM(S177:AW177),""))</f>
        <v>0</v>
      </c>
      <c r="AY177" s="491"/>
      <c r="AZ177" s="502">
        <f>IF($BB$3="４週",AX177/4,IF($BB$3="暦月",'地密通所（100名）'!AX177/('地密通所（100名）'!$BB$8/7),""))</f>
        <v>0</v>
      </c>
      <c r="BA177" s="510"/>
      <c r="BB177" s="306"/>
      <c r="BC177" s="130"/>
      <c r="BD177" s="130"/>
      <c r="BE177" s="130"/>
      <c r="BF177" s="142"/>
    </row>
    <row r="178" spans="2:58" ht="20.25" customHeight="1">
      <c r="B178" s="362">
        <f>B175+1</f>
        <v>53</v>
      </c>
      <c r="C178" s="34"/>
      <c r="D178" s="54"/>
      <c r="E178" s="64"/>
      <c r="F178" s="71"/>
      <c r="G178" s="71"/>
      <c r="H178" s="95"/>
      <c r="I178" s="103"/>
      <c r="J178" s="103"/>
      <c r="K178" s="108"/>
      <c r="L178" s="119"/>
      <c r="M178" s="129"/>
      <c r="N178" s="129"/>
      <c r="O178" s="141"/>
      <c r="P178" s="415" t="s">
        <v>70</v>
      </c>
      <c r="Q178" s="424"/>
      <c r="R178" s="432"/>
      <c r="S178" s="551"/>
      <c r="T178" s="553"/>
      <c r="U178" s="553"/>
      <c r="V178" s="553"/>
      <c r="W178" s="553"/>
      <c r="X178" s="553"/>
      <c r="Y178" s="554"/>
      <c r="Z178" s="551"/>
      <c r="AA178" s="553"/>
      <c r="AB178" s="553"/>
      <c r="AC178" s="553"/>
      <c r="AD178" s="553"/>
      <c r="AE178" s="553"/>
      <c r="AF178" s="554"/>
      <c r="AG178" s="551"/>
      <c r="AH178" s="553"/>
      <c r="AI178" s="553"/>
      <c r="AJ178" s="553"/>
      <c r="AK178" s="553"/>
      <c r="AL178" s="553"/>
      <c r="AM178" s="554"/>
      <c r="AN178" s="551"/>
      <c r="AO178" s="553"/>
      <c r="AP178" s="553"/>
      <c r="AQ178" s="553"/>
      <c r="AR178" s="553"/>
      <c r="AS178" s="553"/>
      <c r="AT178" s="554"/>
      <c r="AU178" s="551"/>
      <c r="AV178" s="553"/>
      <c r="AW178" s="553"/>
      <c r="AX178" s="556"/>
      <c r="AY178" s="560"/>
      <c r="AZ178" s="563"/>
      <c r="BA178" s="566"/>
      <c r="BB178" s="304"/>
      <c r="BC178" s="129"/>
      <c r="BD178" s="129"/>
      <c r="BE178" s="129"/>
      <c r="BF178" s="141"/>
    </row>
    <row r="179" spans="2:58" ht="20.25" customHeight="1">
      <c r="B179" s="362"/>
      <c r="C179" s="35"/>
      <c r="D179" s="55"/>
      <c r="E179" s="65"/>
      <c r="F179" s="69"/>
      <c r="G179" s="82"/>
      <c r="H179" s="94"/>
      <c r="I179" s="103"/>
      <c r="J179" s="103"/>
      <c r="K179" s="108"/>
      <c r="L179" s="118"/>
      <c r="M179" s="128"/>
      <c r="N179" s="128"/>
      <c r="O179" s="140"/>
      <c r="P179" s="413" t="s">
        <v>27</v>
      </c>
      <c r="Q179" s="422"/>
      <c r="R179" s="430"/>
      <c r="S179" s="441" t="str">
        <f>IF(S178="","",VLOOKUP(S178,'シフト記号表（勤務時間帯）'!$C$6:$K$35,9,FALSE))</f>
        <v/>
      </c>
      <c r="T179" s="447" t="str">
        <f>IF(T178="","",VLOOKUP(T178,'シフト記号表（勤務時間帯）'!$C$6:$K$35,9,FALSE))</f>
        <v/>
      </c>
      <c r="U179" s="447" t="str">
        <f>IF(U178="","",VLOOKUP(U178,'シフト記号表（勤務時間帯）'!$C$6:$K$35,9,FALSE))</f>
        <v/>
      </c>
      <c r="V179" s="447" t="str">
        <f>IF(V178="","",VLOOKUP(V178,'シフト記号表（勤務時間帯）'!$C$6:$K$35,9,FALSE))</f>
        <v/>
      </c>
      <c r="W179" s="447" t="str">
        <f>IF(W178="","",VLOOKUP(W178,'シフト記号表（勤務時間帯）'!$C$6:$K$35,9,FALSE))</f>
        <v/>
      </c>
      <c r="X179" s="447" t="str">
        <f>IF(X178="","",VLOOKUP(X178,'シフト記号表（勤務時間帯）'!$C$6:$K$35,9,FALSE))</f>
        <v/>
      </c>
      <c r="Y179" s="454" t="str">
        <f>IF(Y178="","",VLOOKUP(Y178,'シフト記号表（勤務時間帯）'!$C$6:$K$35,9,FALSE))</f>
        <v/>
      </c>
      <c r="Z179" s="441" t="str">
        <f>IF(Z178="","",VLOOKUP(Z178,'シフト記号表（勤務時間帯）'!$C$6:$K$35,9,FALSE))</f>
        <v/>
      </c>
      <c r="AA179" s="447" t="str">
        <f>IF(AA178="","",VLOOKUP(AA178,'シフト記号表（勤務時間帯）'!$C$6:$K$35,9,FALSE))</f>
        <v/>
      </c>
      <c r="AB179" s="447" t="str">
        <f>IF(AB178="","",VLOOKUP(AB178,'シフト記号表（勤務時間帯）'!$C$6:$K$35,9,FALSE))</f>
        <v/>
      </c>
      <c r="AC179" s="447" t="str">
        <f>IF(AC178="","",VLOOKUP(AC178,'シフト記号表（勤務時間帯）'!$C$6:$K$35,9,FALSE))</f>
        <v/>
      </c>
      <c r="AD179" s="447" t="str">
        <f>IF(AD178="","",VLOOKUP(AD178,'シフト記号表（勤務時間帯）'!$C$6:$K$35,9,FALSE))</f>
        <v/>
      </c>
      <c r="AE179" s="447" t="str">
        <f>IF(AE178="","",VLOOKUP(AE178,'シフト記号表（勤務時間帯）'!$C$6:$K$35,9,FALSE))</f>
        <v/>
      </c>
      <c r="AF179" s="454" t="str">
        <f>IF(AF178="","",VLOOKUP(AF178,'シフト記号表（勤務時間帯）'!$C$6:$K$35,9,FALSE))</f>
        <v/>
      </c>
      <c r="AG179" s="441" t="str">
        <f>IF(AG178="","",VLOOKUP(AG178,'シフト記号表（勤務時間帯）'!$C$6:$K$35,9,FALSE))</f>
        <v/>
      </c>
      <c r="AH179" s="447" t="str">
        <f>IF(AH178="","",VLOOKUP(AH178,'シフト記号表（勤務時間帯）'!$C$6:$K$35,9,FALSE))</f>
        <v/>
      </c>
      <c r="AI179" s="447" t="str">
        <f>IF(AI178="","",VLOOKUP(AI178,'シフト記号表（勤務時間帯）'!$C$6:$K$35,9,FALSE))</f>
        <v/>
      </c>
      <c r="AJ179" s="447" t="str">
        <f>IF(AJ178="","",VLOOKUP(AJ178,'シフト記号表（勤務時間帯）'!$C$6:$K$35,9,FALSE))</f>
        <v/>
      </c>
      <c r="AK179" s="447" t="str">
        <f>IF(AK178="","",VLOOKUP(AK178,'シフト記号表（勤務時間帯）'!$C$6:$K$35,9,FALSE))</f>
        <v/>
      </c>
      <c r="AL179" s="447" t="str">
        <f>IF(AL178="","",VLOOKUP(AL178,'シフト記号表（勤務時間帯）'!$C$6:$K$35,9,FALSE))</f>
        <v/>
      </c>
      <c r="AM179" s="454" t="str">
        <f>IF(AM178="","",VLOOKUP(AM178,'シフト記号表（勤務時間帯）'!$C$6:$K$35,9,FALSE))</f>
        <v/>
      </c>
      <c r="AN179" s="441" t="str">
        <f>IF(AN178="","",VLOOKUP(AN178,'シフト記号表（勤務時間帯）'!$C$6:$K$35,9,FALSE))</f>
        <v/>
      </c>
      <c r="AO179" s="447" t="str">
        <f>IF(AO178="","",VLOOKUP(AO178,'シフト記号表（勤務時間帯）'!$C$6:$K$35,9,FALSE))</f>
        <v/>
      </c>
      <c r="AP179" s="447" t="str">
        <f>IF(AP178="","",VLOOKUP(AP178,'シフト記号表（勤務時間帯）'!$C$6:$K$35,9,FALSE))</f>
        <v/>
      </c>
      <c r="AQ179" s="447" t="str">
        <f>IF(AQ178="","",VLOOKUP(AQ178,'シフト記号表（勤務時間帯）'!$C$6:$K$35,9,FALSE))</f>
        <v/>
      </c>
      <c r="AR179" s="447" t="str">
        <f>IF(AR178="","",VLOOKUP(AR178,'シフト記号表（勤務時間帯）'!$C$6:$K$35,9,FALSE))</f>
        <v/>
      </c>
      <c r="AS179" s="447" t="str">
        <f>IF(AS178="","",VLOOKUP(AS178,'シフト記号表（勤務時間帯）'!$C$6:$K$35,9,FALSE))</f>
        <v/>
      </c>
      <c r="AT179" s="454" t="str">
        <f>IF(AT178="","",VLOOKUP(AT178,'シフト記号表（勤務時間帯）'!$C$6:$K$35,9,FALSE))</f>
        <v/>
      </c>
      <c r="AU179" s="441" t="str">
        <f>IF(AU178="","",VLOOKUP(AU178,'シフト記号表（勤務時間帯）'!$C$6:$K$35,9,FALSE))</f>
        <v/>
      </c>
      <c r="AV179" s="447" t="str">
        <f>IF(AV178="","",VLOOKUP(AV178,'シフト記号表（勤務時間帯）'!$C$6:$K$35,9,FALSE))</f>
        <v/>
      </c>
      <c r="AW179" s="447" t="str">
        <f>IF(AW178="","",VLOOKUP(AW178,'シフト記号表（勤務時間帯）'!$C$6:$K$35,9,FALSE))</f>
        <v/>
      </c>
      <c r="AX179" s="479">
        <f>IF($BB$3="４週",SUM(S179:AT179),IF($BB$3="暦月",SUM(S179:AW179),""))</f>
        <v>0</v>
      </c>
      <c r="AY179" s="490"/>
      <c r="AZ179" s="501">
        <f>IF($BB$3="４週",AX179/4,IF($BB$3="暦月",'地密通所（100名）'!AX179/('地密通所（100名）'!$BB$8/7),""))</f>
        <v>0</v>
      </c>
      <c r="BA179" s="509"/>
      <c r="BB179" s="305"/>
      <c r="BC179" s="128"/>
      <c r="BD179" s="128"/>
      <c r="BE179" s="128"/>
      <c r="BF179" s="140"/>
    </row>
    <row r="180" spans="2:58" ht="20.25" customHeight="1">
      <c r="B180" s="362"/>
      <c r="C180" s="36"/>
      <c r="D180" s="56"/>
      <c r="E180" s="66"/>
      <c r="F180" s="543">
        <f>C178</f>
        <v>0</v>
      </c>
      <c r="G180" s="83"/>
      <c r="H180" s="94"/>
      <c r="I180" s="103"/>
      <c r="J180" s="103"/>
      <c r="K180" s="108"/>
      <c r="L180" s="120"/>
      <c r="M180" s="130"/>
      <c r="N180" s="130"/>
      <c r="O180" s="142"/>
      <c r="P180" s="414" t="s">
        <v>73</v>
      </c>
      <c r="Q180" s="423"/>
      <c r="R180" s="431"/>
      <c r="S180" s="442" t="str">
        <f>IF(S178="","",VLOOKUP(S178,'シフト記号表（勤務時間帯）'!$C$6:$U$35,19,FALSE))</f>
        <v/>
      </c>
      <c r="T180" s="448" t="str">
        <f>IF(T178="","",VLOOKUP(T178,'シフト記号表（勤務時間帯）'!$C$6:$U$35,19,FALSE))</f>
        <v/>
      </c>
      <c r="U180" s="448" t="str">
        <f>IF(U178="","",VLOOKUP(U178,'シフト記号表（勤務時間帯）'!$C$6:$U$35,19,FALSE))</f>
        <v/>
      </c>
      <c r="V180" s="448" t="str">
        <f>IF(V178="","",VLOOKUP(V178,'シフト記号表（勤務時間帯）'!$C$6:$U$35,19,FALSE))</f>
        <v/>
      </c>
      <c r="W180" s="448" t="str">
        <f>IF(W178="","",VLOOKUP(W178,'シフト記号表（勤務時間帯）'!$C$6:$U$35,19,FALSE))</f>
        <v/>
      </c>
      <c r="X180" s="448" t="str">
        <f>IF(X178="","",VLOOKUP(X178,'シフト記号表（勤務時間帯）'!$C$6:$U$35,19,FALSE))</f>
        <v/>
      </c>
      <c r="Y180" s="455" t="str">
        <f>IF(Y178="","",VLOOKUP(Y178,'シフト記号表（勤務時間帯）'!$C$6:$U$35,19,FALSE))</f>
        <v/>
      </c>
      <c r="Z180" s="442" t="str">
        <f>IF(Z178="","",VLOOKUP(Z178,'シフト記号表（勤務時間帯）'!$C$6:$U$35,19,FALSE))</f>
        <v/>
      </c>
      <c r="AA180" s="448" t="str">
        <f>IF(AA178="","",VLOOKUP(AA178,'シフト記号表（勤務時間帯）'!$C$6:$U$35,19,FALSE))</f>
        <v/>
      </c>
      <c r="AB180" s="448" t="str">
        <f>IF(AB178="","",VLOOKUP(AB178,'シフト記号表（勤務時間帯）'!$C$6:$U$35,19,FALSE))</f>
        <v/>
      </c>
      <c r="AC180" s="448" t="str">
        <f>IF(AC178="","",VLOOKUP(AC178,'シフト記号表（勤務時間帯）'!$C$6:$U$35,19,FALSE))</f>
        <v/>
      </c>
      <c r="AD180" s="448" t="str">
        <f>IF(AD178="","",VLOOKUP(AD178,'シフト記号表（勤務時間帯）'!$C$6:$U$35,19,FALSE))</f>
        <v/>
      </c>
      <c r="AE180" s="448" t="str">
        <f>IF(AE178="","",VLOOKUP(AE178,'シフト記号表（勤務時間帯）'!$C$6:$U$35,19,FALSE))</f>
        <v/>
      </c>
      <c r="AF180" s="455" t="str">
        <f>IF(AF178="","",VLOOKUP(AF178,'シフト記号表（勤務時間帯）'!$C$6:$U$35,19,FALSE))</f>
        <v/>
      </c>
      <c r="AG180" s="442" t="str">
        <f>IF(AG178="","",VLOOKUP(AG178,'シフト記号表（勤務時間帯）'!$C$6:$U$35,19,FALSE))</f>
        <v/>
      </c>
      <c r="AH180" s="448" t="str">
        <f>IF(AH178="","",VLOOKUP(AH178,'シフト記号表（勤務時間帯）'!$C$6:$U$35,19,FALSE))</f>
        <v/>
      </c>
      <c r="AI180" s="448" t="str">
        <f>IF(AI178="","",VLOOKUP(AI178,'シフト記号表（勤務時間帯）'!$C$6:$U$35,19,FALSE))</f>
        <v/>
      </c>
      <c r="AJ180" s="448" t="str">
        <f>IF(AJ178="","",VLOOKUP(AJ178,'シフト記号表（勤務時間帯）'!$C$6:$U$35,19,FALSE))</f>
        <v/>
      </c>
      <c r="AK180" s="448" t="str">
        <f>IF(AK178="","",VLOOKUP(AK178,'シフト記号表（勤務時間帯）'!$C$6:$U$35,19,FALSE))</f>
        <v/>
      </c>
      <c r="AL180" s="448" t="str">
        <f>IF(AL178="","",VLOOKUP(AL178,'シフト記号表（勤務時間帯）'!$C$6:$U$35,19,FALSE))</f>
        <v/>
      </c>
      <c r="AM180" s="455" t="str">
        <f>IF(AM178="","",VLOOKUP(AM178,'シフト記号表（勤務時間帯）'!$C$6:$U$35,19,FALSE))</f>
        <v/>
      </c>
      <c r="AN180" s="442" t="str">
        <f>IF(AN178="","",VLOOKUP(AN178,'シフト記号表（勤務時間帯）'!$C$6:$U$35,19,FALSE))</f>
        <v/>
      </c>
      <c r="AO180" s="448" t="str">
        <f>IF(AO178="","",VLOOKUP(AO178,'シフト記号表（勤務時間帯）'!$C$6:$U$35,19,FALSE))</f>
        <v/>
      </c>
      <c r="AP180" s="448" t="str">
        <f>IF(AP178="","",VLOOKUP(AP178,'シフト記号表（勤務時間帯）'!$C$6:$U$35,19,FALSE))</f>
        <v/>
      </c>
      <c r="AQ180" s="448" t="str">
        <f>IF(AQ178="","",VLOOKUP(AQ178,'シフト記号表（勤務時間帯）'!$C$6:$U$35,19,FALSE))</f>
        <v/>
      </c>
      <c r="AR180" s="448" t="str">
        <f>IF(AR178="","",VLOOKUP(AR178,'シフト記号表（勤務時間帯）'!$C$6:$U$35,19,FALSE))</f>
        <v/>
      </c>
      <c r="AS180" s="448" t="str">
        <f>IF(AS178="","",VLOOKUP(AS178,'シフト記号表（勤務時間帯）'!$C$6:$U$35,19,FALSE))</f>
        <v/>
      </c>
      <c r="AT180" s="455" t="str">
        <f>IF(AT178="","",VLOOKUP(AT178,'シフト記号表（勤務時間帯）'!$C$6:$U$35,19,FALSE))</f>
        <v/>
      </c>
      <c r="AU180" s="442" t="str">
        <f>IF(AU178="","",VLOOKUP(AU178,'シフト記号表（勤務時間帯）'!$C$6:$U$35,19,FALSE))</f>
        <v/>
      </c>
      <c r="AV180" s="448" t="str">
        <f>IF(AV178="","",VLOOKUP(AV178,'シフト記号表（勤務時間帯）'!$C$6:$U$35,19,FALSE))</f>
        <v/>
      </c>
      <c r="AW180" s="448" t="str">
        <f>IF(AW178="","",VLOOKUP(AW178,'シフト記号表（勤務時間帯）'!$C$6:$U$35,19,FALSE))</f>
        <v/>
      </c>
      <c r="AX180" s="480">
        <f>IF($BB$3="４週",SUM(S180:AT180),IF($BB$3="暦月",SUM(S180:AW180),""))</f>
        <v>0</v>
      </c>
      <c r="AY180" s="491"/>
      <c r="AZ180" s="502">
        <f>IF($BB$3="４週",AX180/4,IF($BB$3="暦月",'地密通所（100名）'!AX180/('地密通所（100名）'!$BB$8/7),""))</f>
        <v>0</v>
      </c>
      <c r="BA180" s="510"/>
      <c r="BB180" s="306"/>
      <c r="BC180" s="130"/>
      <c r="BD180" s="130"/>
      <c r="BE180" s="130"/>
      <c r="BF180" s="142"/>
    </row>
    <row r="181" spans="2:58" ht="20.25" customHeight="1">
      <c r="B181" s="362">
        <f>B178+1</f>
        <v>54</v>
      </c>
      <c r="C181" s="34"/>
      <c r="D181" s="54"/>
      <c r="E181" s="64"/>
      <c r="F181" s="71"/>
      <c r="G181" s="71"/>
      <c r="H181" s="95"/>
      <c r="I181" s="103"/>
      <c r="J181" s="103"/>
      <c r="K181" s="108"/>
      <c r="L181" s="119"/>
      <c r="M181" s="129"/>
      <c r="N181" s="129"/>
      <c r="O181" s="141"/>
      <c r="P181" s="415" t="s">
        <v>70</v>
      </c>
      <c r="Q181" s="424"/>
      <c r="R181" s="432"/>
      <c r="S181" s="551"/>
      <c r="T181" s="553"/>
      <c r="U181" s="553"/>
      <c r="V181" s="553"/>
      <c r="W181" s="553"/>
      <c r="X181" s="553"/>
      <c r="Y181" s="554"/>
      <c r="Z181" s="551"/>
      <c r="AA181" s="553"/>
      <c r="AB181" s="553"/>
      <c r="AC181" s="553"/>
      <c r="AD181" s="553"/>
      <c r="AE181" s="553"/>
      <c r="AF181" s="554"/>
      <c r="AG181" s="551"/>
      <c r="AH181" s="553"/>
      <c r="AI181" s="553"/>
      <c r="AJ181" s="553"/>
      <c r="AK181" s="553"/>
      <c r="AL181" s="553"/>
      <c r="AM181" s="554"/>
      <c r="AN181" s="551"/>
      <c r="AO181" s="553"/>
      <c r="AP181" s="553"/>
      <c r="AQ181" s="553"/>
      <c r="AR181" s="553"/>
      <c r="AS181" s="553"/>
      <c r="AT181" s="554"/>
      <c r="AU181" s="551"/>
      <c r="AV181" s="553"/>
      <c r="AW181" s="553"/>
      <c r="AX181" s="556"/>
      <c r="AY181" s="560"/>
      <c r="AZ181" s="563"/>
      <c r="BA181" s="566"/>
      <c r="BB181" s="304"/>
      <c r="BC181" s="129"/>
      <c r="BD181" s="129"/>
      <c r="BE181" s="129"/>
      <c r="BF181" s="141"/>
    </row>
    <row r="182" spans="2:58" ht="20.25" customHeight="1">
      <c r="B182" s="362"/>
      <c r="C182" s="35"/>
      <c r="D182" s="55"/>
      <c r="E182" s="65"/>
      <c r="F182" s="69"/>
      <c r="G182" s="82"/>
      <c r="H182" s="94"/>
      <c r="I182" s="103"/>
      <c r="J182" s="103"/>
      <c r="K182" s="108"/>
      <c r="L182" s="118"/>
      <c r="M182" s="128"/>
      <c r="N182" s="128"/>
      <c r="O182" s="140"/>
      <c r="P182" s="413" t="s">
        <v>27</v>
      </c>
      <c r="Q182" s="422"/>
      <c r="R182" s="430"/>
      <c r="S182" s="441" t="str">
        <f>IF(S181="","",VLOOKUP(S181,'シフト記号表（勤務時間帯）'!$C$6:$K$35,9,FALSE))</f>
        <v/>
      </c>
      <c r="T182" s="447" t="str">
        <f>IF(T181="","",VLOOKUP(T181,'シフト記号表（勤務時間帯）'!$C$6:$K$35,9,FALSE))</f>
        <v/>
      </c>
      <c r="U182" s="447" t="str">
        <f>IF(U181="","",VLOOKUP(U181,'シフト記号表（勤務時間帯）'!$C$6:$K$35,9,FALSE))</f>
        <v/>
      </c>
      <c r="V182" s="447" t="str">
        <f>IF(V181="","",VLOOKUP(V181,'シフト記号表（勤務時間帯）'!$C$6:$K$35,9,FALSE))</f>
        <v/>
      </c>
      <c r="W182" s="447" t="str">
        <f>IF(W181="","",VLOOKUP(W181,'シフト記号表（勤務時間帯）'!$C$6:$K$35,9,FALSE))</f>
        <v/>
      </c>
      <c r="X182" s="447" t="str">
        <f>IF(X181="","",VLOOKUP(X181,'シフト記号表（勤務時間帯）'!$C$6:$K$35,9,FALSE))</f>
        <v/>
      </c>
      <c r="Y182" s="454" t="str">
        <f>IF(Y181="","",VLOOKUP(Y181,'シフト記号表（勤務時間帯）'!$C$6:$K$35,9,FALSE))</f>
        <v/>
      </c>
      <c r="Z182" s="441" t="str">
        <f>IF(Z181="","",VLOOKUP(Z181,'シフト記号表（勤務時間帯）'!$C$6:$K$35,9,FALSE))</f>
        <v/>
      </c>
      <c r="AA182" s="447" t="str">
        <f>IF(AA181="","",VLOOKUP(AA181,'シフト記号表（勤務時間帯）'!$C$6:$K$35,9,FALSE))</f>
        <v/>
      </c>
      <c r="AB182" s="447" t="str">
        <f>IF(AB181="","",VLOOKUP(AB181,'シフト記号表（勤務時間帯）'!$C$6:$K$35,9,FALSE))</f>
        <v/>
      </c>
      <c r="AC182" s="447" t="str">
        <f>IF(AC181="","",VLOOKUP(AC181,'シフト記号表（勤務時間帯）'!$C$6:$K$35,9,FALSE))</f>
        <v/>
      </c>
      <c r="AD182" s="447" t="str">
        <f>IF(AD181="","",VLOOKUP(AD181,'シフト記号表（勤務時間帯）'!$C$6:$K$35,9,FALSE))</f>
        <v/>
      </c>
      <c r="AE182" s="447" t="str">
        <f>IF(AE181="","",VLOOKUP(AE181,'シフト記号表（勤務時間帯）'!$C$6:$K$35,9,FALSE))</f>
        <v/>
      </c>
      <c r="AF182" s="454" t="str">
        <f>IF(AF181="","",VLOOKUP(AF181,'シフト記号表（勤務時間帯）'!$C$6:$K$35,9,FALSE))</f>
        <v/>
      </c>
      <c r="AG182" s="441" t="str">
        <f>IF(AG181="","",VLOOKUP(AG181,'シフト記号表（勤務時間帯）'!$C$6:$K$35,9,FALSE))</f>
        <v/>
      </c>
      <c r="AH182" s="447" t="str">
        <f>IF(AH181="","",VLOOKUP(AH181,'シフト記号表（勤務時間帯）'!$C$6:$K$35,9,FALSE))</f>
        <v/>
      </c>
      <c r="AI182" s="447" t="str">
        <f>IF(AI181="","",VLOOKUP(AI181,'シフト記号表（勤務時間帯）'!$C$6:$K$35,9,FALSE))</f>
        <v/>
      </c>
      <c r="AJ182" s="447" t="str">
        <f>IF(AJ181="","",VLOOKUP(AJ181,'シフト記号表（勤務時間帯）'!$C$6:$K$35,9,FALSE))</f>
        <v/>
      </c>
      <c r="AK182" s="447" t="str">
        <f>IF(AK181="","",VLOOKUP(AK181,'シフト記号表（勤務時間帯）'!$C$6:$K$35,9,FALSE))</f>
        <v/>
      </c>
      <c r="AL182" s="447" t="str">
        <f>IF(AL181="","",VLOOKUP(AL181,'シフト記号表（勤務時間帯）'!$C$6:$K$35,9,FALSE))</f>
        <v/>
      </c>
      <c r="AM182" s="454" t="str">
        <f>IF(AM181="","",VLOOKUP(AM181,'シフト記号表（勤務時間帯）'!$C$6:$K$35,9,FALSE))</f>
        <v/>
      </c>
      <c r="AN182" s="441" t="str">
        <f>IF(AN181="","",VLOOKUP(AN181,'シフト記号表（勤務時間帯）'!$C$6:$K$35,9,FALSE))</f>
        <v/>
      </c>
      <c r="AO182" s="447" t="str">
        <f>IF(AO181="","",VLOOKUP(AO181,'シフト記号表（勤務時間帯）'!$C$6:$K$35,9,FALSE))</f>
        <v/>
      </c>
      <c r="AP182" s="447" t="str">
        <f>IF(AP181="","",VLOOKUP(AP181,'シフト記号表（勤務時間帯）'!$C$6:$K$35,9,FALSE))</f>
        <v/>
      </c>
      <c r="AQ182" s="447" t="str">
        <f>IF(AQ181="","",VLOOKUP(AQ181,'シフト記号表（勤務時間帯）'!$C$6:$K$35,9,FALSE))</f>
        <v/>
      </c>
      <c r="AR182" s="447" t="str">
        <f>IF(AR181="","",VLOOKUP(AR181,'シフト記号表（勤務時間帯）'!$C$6:$K$35,9,FALSE))</f>
        <v/>
      </c>
      <c r="AS182" s="447" t="str">
        <f>IF(AS181="","",VLOOKUP(AS181,'シフト記号表（勤務時間帯）'!$C$6:$K$35,9,FALSE))</f>
        <v/>
      </c>
      <c r="AT182" s="454" t="str">
        <f>IF(AT181="","",VLOOKUP(AT181,'シフト記号表（勤務時間帯）'!$C$6:$K$35,9,FALSE))</f>
        <v/>
      </c>
      <c r="AU182" s="441" t="str">
        <f>IF(AU181="","",VLOOKUP(AU181,'シフト記号表（勤務時間帯）'!$C$6:$K$35,9,FALSE))</f>
        <v/>
      </c>
      <c r="AV182" s="447" t="str">
        <f>IF(AV181="","",VLOOKUP(AV181,'シフト記号表（勤務時間帯）'!$C$6:$K$35,9,FALSE))</f>
        <v/>
      </c>
      <c r="AW182" s="447" t="str">
        <f>IF(AW181="","",VLOOKUP(AW181,'シフト記号表（勤務時間帯）'!$C$6:$K$35,9,FALSE))</f>
        <v/>
      </c>
      <c r="AX182" s="479">
        <f>IF($BB$3="４週",SUM(S182:AT182),IF($BB$3="暦月",SUM(S182:AW182),""))</f>
        <v>0</v>
      </c>
      <c r="AY182" s="490"/>
      <c r="AZ182" s="501">
        <f>IF($BB$3="４週",AX182/4,IF($BB$3="暦月",'地密通所（100名）'!AX182/('地密通所（100名）'!$BB$8/7),""))</f>
        <v>0</v>
      </c>
      <c r="BA182" s="509"/>
      <c r="BB182" s="305"/>
      <c r="BC182" s="128"/>
      <c r="BD182" s="128"/>
      <c r="BE182" s="128"/>
      <c r="BF182" s="140"/>
    </row>
    <row r="183" spans="2:58" ht="20.25" customHeight="1">
      <c r="B183" s="362"/>
      <c r="C183" s="36"/>
      <c r="D183" s="56"/>
      <c r="E183" s="66"/>
      <c r="F183" s="543">
        <f>C181</f>
        <v>0</v>
      </c>
      <c r="G183" s="83"/>
      <c r="H183" s="94"/>
      <c r="I183" s="103"/>
      <c r="J183" s="103"/>
      <c r="K183" s="108"/>
      <c r="L183" s="120"/>
      <c r="M183" s="130"/>
      <c r="N183" s="130"/>
      <c r="O183" s="142"/>
      <c r="P183" s="414" t="s">
        <v>73</v>
      </c>
      <c r="Q183" s="423"/>
      <c r="R183" s="431"/>
      <c r="S183" s="442" t="str">
        <f>IF(S181="","",VLOOKUP(S181,'シフト記号表（勤務時間帯）'!$C$6:$U$35,19,FALSE))</f>
        <v/>
      </c>
      <c r="T183" s="448" t="str">
        <f>IF(T181="","",VLOOKUP(T181,'シフト記号表（勤務時間帯）'!$C$6:$U$35,19,FALSE))</f>
        <v/>
      </c>
      <c r="U183" s="448" t="str">
        <f>IF(U181="","",VLOOKUP(U181,'シフト記号表（勤務時間帯）'!$C$6:$U$35,19,FALSE))</f>
        <v/>
      </c>
      <c r="V183" s="448" t="str">
        <f>IF(V181="","",VLOOKUP(V181,'シフト記号表（勤務時間帯）'!$C$6:$U$35,19,FALSE))</f>
        <v/>
      </c>
      <c r="W183" s="448" t="str">
        <f>IF(W181="","",VLOOKUP(W181,'シフト記号表（勤務時間帯）'!$C$6:$U$35,19,FALSE))</f>
        <v/>
      </c>
      <c r="X183" s="448" t="str">
        <f>IF(X181="","",VLOOKUP(X181,'シフト記号表（勤務時間帯）'!$C$6:$U$35,19,FALSE))</f>
        <v/>
      </c>
      <c r="Y183" s="455" t="str">
        <f>IF(Y181="","",VLOOKUP(Y181,'シフト記号表（勤務時間帯）'!$C$6:$U$35,19,FALSE))</f>
        <v/>
      </c>
      <c r="Z183" s="442" t="str">
        <f>IF(Z181="","",VLOOKUP(Z181,'シフト記号表（勤務時間帯）'!$C$6:$U$35,19,FALSE))</f>
        <v/>
      </c>
      <c r="AA183" s="448" t="str">
        <f>IF(AA181="","",VLOOKUP(AA181,'シフト記号表（勤務時間帯）'!$C$6:$U$35,19,FALSE))</f>
        <v/>
      </c>
      <c r="AB183" s="448" t="str">
        <f>IF(AB181="","",VLOOKUP(AB181,'シフト記号表（勤務時間帯）'!$C$6:$U$35,19,FALSE))</f>
        <v/>
      </c>
      <c r="AC183" s="448" t="str">
        <f>IF(AC181="","",VLOOKUP(AC181,'シフト記号表（勤務時間帯）'!$C$6:$U$35,19,FALSE))</f>
        <v/>
      </c>
      <c r="AD183" s="448" t="str">
        <f>IF(AD181="","",VLOOKUP(AD181,'シフト記号表（勤務時間帯）'!$C$6:$U$35,19,FALSE))</f>
        <v/>
      </c>
      <c r="AE183" s="448" t="str">
        <f>IF(AE181="","",VLOOKUP(AE181,'シフト記号表（勤務時間帯）'!$C$6:$U$35,19,FALSE))</f>
        <v/>
      </c>
      <c r="AF183" s="455" t="str">
        <f>IF(AF181="","",VLOOKUP(AF181,'シフト記号表（勤務時間帯）'!$C$6:$U$35,19,FALSE))</f>
        <v/>
      </c>
      <c r="AG183" s="442" t="str">
        <f>IF(AG181="","",VLOOKUP(AG181,'シフト記号表（勤務時間帯）'!$C$6:$U$35,19,FALSE))</f>
        <v/>
      </c>
      <c r="AH183" s="448" t="str">
        <f>IF(AH181="","",VLOOKUP(AH181,'シフト記号表（勤務時間帯）'!$C$6:$U$35,19,FALSE))</f>
        <v/>
      </c>
      <c r="AI183" s="448" t="str">
        <f>IF(AI181="","",VLOOKUP(AI181,'シフト記号表（勤務時間帯）'!$C$6:$U$35,19,FALSE))</f>
        <v/>
      </c>
      <c r="AJ183" s="448" t="str">
        <f>IF(AJ181="","",VLOOKUP(AJ181,'シフト記号表（勤務時間帯）'!$C$6:$U$35,19,FALSE))</f>
        <v/>
      </c>
      <c r="AK183" s="448" t="str">
        <f>IF(AK181="","",VLOOKUP(AK181,'シフト記号表（勤務時間帯）'!$C$6:$U$35,19,FALSE))</f>
        <v/>
      </c>
      <c r="AL183" s="448" t="str">
        <f>IF(AL181="","",VLOOKUP(AL181,'シフト記号表（勤務時間帯）'!$C$6:$U$35,19,FALSE))</f>
        <v/>
      </c>
      <c r="AM183" s="455" t="str">
        <f>IF(AM181="","",VLOOKUP(AM181,'シフト記号表（勤務時間帯）'!$C$6:$U$35,19,FALSE))</f>
        <v/>
      </c>
      <c r="AN183" s="442" t="str">
        <f>IF(AN181="","",VLOOKUP(AN181,'シフト記号表（勤務時間帯）'!$C$6:$U$35,19,FALSE))</f>
        <v/>
      </c>
      <c r="AO183" s="448" t="str">
        <f>IF(AO181="","",VLOOKUP(AO181,'シフト記号表（勤務時間帯）'!$C$6:$U$35,19,FALSE))</f>
        <v/>
      </c>
      <c r="AP183" s="448" t="str">
        <f>IF(AP181="","",VLOOKUP(AP181,'シフト記号表（勤務時間帯）'!$C$6:$U$35,19,FALSE))</f>
        <v/>
      </c>
      <c r="AQ183" s="448" t="str">
        <f>IF(AQ181="","",VLOOKUP(AQ181,'シフト記号表（勤務時間帯）'!$C$6:$U$35,19,FALSE))</f>
        <v/>
      </c>
      <c r="AR183" s="448" t="str">
        <f>IF(AR181="","",VLOOKUP(AR181,'シフト記号表（勤務時間帯）'!$C$6:$U$35,19,FALSE))</f>
        <v/>
      </c>
      <c r="AS183" s="448" t="str">
        <f>IF(AS181="","",VLOOKUP(AS181,'シフト記号表（勤務時間帯）'!$C$6:$U$35,19,FALSE))</f>
        <v/>
      </c>
      <c r="AT183" s="455" t="str">
        <f>IF(AT181="","",VLOOKUP(AT181,'シフト記号表（勤務時間帯）'!$C$6:$U$35,19,FALSE))</f>
        <v/>
      </c>
      <c r="AU183" s="442" t="str">
        <f>IF(AU181="","",VLOOKUP(AU181,'シフト記号表（勤務時間帯）'!$C$6:$U$35,19,FALSE))</f>
        <v/>
      </c>
      <c r="AV183" s="448" t="str">
        <f>IF(AV181="","",VLOOKUP(AV181,'シフト記号表（勤務時間帯）'!$C$6:$U$35,19,FALSE))</f>
        <v/>
      </c>
      <c r="AW183" s="448" t="str">
        <f>IF(AW181="","",VLOOKUP(AW181,'シフト記号表（勤務時間帯）'!$C$6:$U$35,19,FALSE))</f>
        <v/>
      </c>
      <c r="AX183" s="480">
        <f>IF($BB$3="４週",SUM(S183:AT183),IF($BB$3="暦月",SUM(S183:AW183),""))</f>
        <v>0</v>
      </c>
      <c r="AY183" s="491"/>
      <c r="AZ183" s="502">
        <f>IF($BB$3="４週",AX183/4,IF($BB$3="暦月",'地密通所（100名）'!AX183/('地密通所（100名）'!$BB$8/7),""))</f>
        <v>0</v>
      </c>
      <c r="BA183" s="510"/>
      <c r="BB183" s="306"/>
      <c r="BC183" s="130"/>
      <c r="BD183" s="130"/>
      <c r="BE183" s="130"/>
      <c r="BF183" s="142"/>
    </row>
    <row r="184" spans="2:58" ht="20.25" customHeight="1">
      <c r="B184" s="362">
        <f>B181+1</f>
        <v>55</v>
      </c>
      <c r="C184" s="34"/>
      <c r="D184" s="54"/>
      <c r="E184" s="64"/>
      <c r="F184" s="71"/>
      <c r="G184" s="71"/>
      <c r="H184" s="95"/>
      <c r="I184" s="103"/>
      <c r="J184" s="103"/>
      <c r="K184" s="108"/>
      <c r="L184" s="119"/>
      <c r="M184" s="129"/>
      <c r="N184" s="129"/>
      <c r="O184" s="141"/>
      <c r="P184" s="415" t="s">
        <v>70</v>
      </c>
      <c r="Q184" s="424"/>
      <c r="R184" s="432"/>
      <c r="S184" s="551"/>
      <c r="T184" s="553"/>
      <c r="U184" s="553"/>
      <c r="V184" s="553"/>
      <c r="W184" s="553"/>
      <c r="X184" s="553"/>
      <c r="Y184" s="554"/>
      <c r="Z184" s="551"/>
      <c r="AA184" s="553"/>
      <c r="AB184" s="553"/>
      <c r="AC184" s="553"/>
      <c r="AD184" s="553"/>
      <c r="AE184" s="553"/>
      <c r="AF184" s="554"/>
      <c r="AG184" s="551"/>
      <c r="AH184" s="553"/>
      <c r="AI184" s="553"/>
      <c r="AJ184" s="553"/>
      <c r="AK184" s="553"/>
      <c r="AL184" s="553"/>
      <c r="AM184" s="554"/>
      <c r="AN184" s="551"/>
      <c r="AO184" s="553"/>
      <c r="AP184" s="553"/>
      <c r="AQ184" s="553"/>
      <c r="AR184" s="553"/>
      <c r="AS184" s="553"/>
      <c r="AT184" s="554"/>
      <c r="AU184" s="551"/>
      <c r="AV184" s="553"/>
      <c r="AW184" s="553"/>
      <c r="AX184" s="556"/>
      <c r="AY184" s="560"/>
      <c r="AZ184" s="563"/>
      <c r="BA184" s="566"/>
      <c r="BB184" s="304"/>
      <c r="BC184" s="129"/>
      <c r="BD184" s="129"/>
      <c r="BE184" s="129"/>
      <c r="BF184" s="141"/>
    </row>
    <row r="185" spans="2:58" ht="20.25" customHeight="1">
      <c r="B185" s="362"/>
      <c r="C185" s="35"/>
      <c r="D185" s="55"/>
      <c r="E185" s="65"/>
      <c r="F185" s="69"/>
      <c r="G185" s="82"/>
      <c r="H185" s="94"/>
      <c r="I185" s="103"/>
      <c r="J185" s="103"/>
      <c r="K185" s="108"/>
      <c r="L185" s="118"/>
      <c r="M185" s="128"/>
      <c r="N185" s="128"/>
      <c r="O185" s="140"/>
      <c r="P185" s="413" t="s">
        <v>27</v>
      </c>
      <c r="Q185" s="422"/>
      <c r="R185" s="430"/>
      <c r="S185" s="441" t="str">
        <f>IF(S184="","",VLOOKUP(S184,'シフト記号表（勤務時間帯）'!$C$6:$K$35,9,FALSE))</f>
        <v/>
      </c>
      <c r="T185" s="447" t="str">
        <f>IF(T184="","",VLOOKUP(T184,'シフト記号表（勤務時間帯）'!$C$6:$K$35,9,FALSE))</f>
        <v/>
      </c>
      <c r="U185" s="447" t="str">
        <f>IF(U184="","",VLOOKUP(U184,'シフト記号表（勤務時間帯）'!$C$6:$K$35,9,FALSE))</f>
        <v/>
      </c>
      <c r="V185" s="447" t="str">
        <f>IF(V184="","",VLOOKUP(V184,'シフト記号表（勤務時間帯）'!$C$6:$K$35,9,FALSE))</f>
        <v/>
      </c>
      <c r="W185" s="447" t="str">
        <f>IF(W184="","",VLOOKUP(W184,'シフト記号表（勤務時間帯）'!$C$6:$K$35,9,FALSE))</f>
        <v/>
      </c>
      <c r="X185" s="447" t="str">
        <f>IF(X184="","",VLOOKUP(X184,'シフト記号表（勤務時間帯）'!$C$6:$K$35,9,FALSE))</f>
        <v/>
      </c>
      <c r="Y185" s="454" t="str">
        <f>IF(Y184="","",VLOOKUP(Y184,'シフト記号表（勤務時間帯）'!$C$6:$K$35,9,FALSE))</f>
        <v/>
      </c>
      <c r="Z185" s="441" t="str">
        <f>IF(Z184="","",VLOOKUP(Z184,'シフト記号表（勤務時間帯）'!$C$6:$K$35,9,FALSE))</f>
        <v/>
      </c>
      <c r="AA185" s="447" t="str">
        <f>IF(AA184="","",VLOOKUP(AA184,'シフト記号表（勤務時間帯）'!$C$6:$K$35,9,FALSE))</f>
        <v/>
      </c>
      <c r="AB185" s="447" t="str">
        <f>IF(AB184="","",VLOOKUP(AB184,'シフト記号表（勤務時間帯）'!$C$6:$K$35,9,FALSE))</f>
        <v/>
      </c>
      <c r="AC185" s="447" t="str">
        <f>IF(AC184="","",VLOOKUP(AC184,'シフト記号表（勤務時間帯）'!$C$6:$K$35,9,FALSE))</f>
        <v/>
      </c>
      <c r="AD185" s="447" t="str">
        <f>IF(AD184="","",VLOOKUP(AD184,'シフト記号表（勤務時間帯）'!$C$6:$K$35,9,FALSE))</f>
        <v/>
      </c>
      <c r="AE185" s="447" t="str">
        <f>IF(AE184="","",VLOOKUP(AE184,'シフト記号表（勤務時間帯）'!$C$6:$K$35,9,FALSE))</f>
        <v/>
      </c>
      <c r="AF185" s="454" t="str">
        <f>IF(AF184="","",VLOOKUP(AF184,'シフト記号表（勤務時間帯）'!$C$6:$K$35,9,FALSE))</f>
        <v/>
      </c>
      <c r="AG185" s="441" t="str">
        <f>IF(AG184="","",VLOOKUP(AG184,'シフト記号表（勤務時間帯）'!$C$6:$K$35,9,FALSE))</f>
        <v/>
      </c>
      <c r="AH185" s="447" t="str">
        <f>IF(AH184="","",VLOOKUP(AH184,'シフト記号表（勤務時間帯）'!$C$6:$K$35,9,FALSE))</f>
        <v/>
      </c>
      <c r="AI185" s="447" t="str">
        <f>IF(AI184="","",VLOOKUP(AI184,'シフト記号表（勤務時間帯）'!$C$6:$K$35,9,FALSE))</f>
        <v/>
      </c>
      <c r="AJ185" s="447" t="str">
        <f>IF(AJ184="","",VLOOKUP(AJ184,'シフト記号表（勤務時間帯）'!$C$6:$K$35,9,FALSE))</f>
        <v/>
      </c>
      <c r="AK185" s="447" t="str">
        <f>IF(AK184="","",VLOOKUP(AK184,'シフト記号表（勤務時間帯）'!$C$6:$K$35,9,FALSE))</f>
        <v/>
      </c>
      <c r="AL185" s="447" t="str">
        <f>IF(AL184="","",VLOOKUP(AL184,'シフト記号表（勤務時間帯）'!$C$6:$K$35,9,FALSE))</f>
        <v/>
      </c>
      <c r="AM185" s="454" t="str">
        <f>IF(AM184="","",VLOOKUP(AM184,'シフト記号表（勤務時間帯）'!$C$6:$K$35,9,FALSE))</f>
        <v/>
      </c>
      <c r="AN185" s="441" t="str">
        <f>IF(AN184="","",VLOOKUP(AN184,'シフト記号表（勤務時間帯）'!$C$6:$K$35,9,FALSE))</f>
        <v/>
      </c>
      <c r="AO185" s="447" t="str">
        <f>IF(AO184="","",VLOOKUP(AO184,'シフト記号表（勤務時間帯）'!$C$6:$K$35,9,FALSE))</f>
        <v/>
      </c>
      <c r="AP185" s="447" t="str">
        <f>IF(AP184="","",VLOOKUP(AP184,'シフト記号表（勤務時間帯）'!$C$6:$K$35,9,FALSE))</f>
        <v/>
      </c>
      <c r="AQ185" s="447" t="str">
        <f>IF(AQ184="","",VLOOKUP(AQ184,'シフト記号表（勤務時間帯）'!$C$6:$K$35,9,FALSE))</f>
        <v/>
      </c>
      <c r="AR185" s="447" t="str">
        <f>IF(AR184="","",VLOOKUP(AR184,'シフト記号表（勤務時間帯）'!$C$6:$K$35,9,FALSE))</f>
        <v/>
      </c>
      <c r="AS185" s="447" t="str">
        <f>IF(AS184="","",VLOOKUP(AS184,'シフト記号表（勤務時間帯）'!$C$6:$K$35,9,FALSE))</f>
        <v/>
      </c>
      <c r="AT185" s="454" t="str">
        <f>IF(AT184="","",VLOOKUP(AT184,'シフト記号表（勤務時間帯）'!$C$6:$K$35,9,FALSE))</f>
        <v/>
      </c>
      <c r="AU185" s="441" t="str">
        <f>IF(AU184="","",VLOOKUP(AU184,'シフト記号表（勤務時間帯）'!$C$6:$K$35,9,FALSE))</f>
        <v/>
      </c>
      <c r="AV185" s="447" t="str">
        <f>IF(AV184="","",VLOOKUP(AV184,'シフト記号表（勤務時間帯）'!$C$6:$K$35,9,FALSE))</f>
        <v/>
      </c>
      <c r="AW185" s="447" t="str">
        <f>IF(AW184="","",VLOOKUP(AW184,'シフト記号表（勤務時間帯）'!$C$6:$K$35,9,FALSE))</f>
        <v/>
      </c>
      <c r="AX185" s="479">
        <f>IF($BB$3="４週",SUM(S185:AT185),IF($BB$3="暦月",SUM(S185:AW185),""))</f>
        <v>0</v>
      </c>
      <c r="AY185" s="490"/>
      <c r="AZ185" s="501">
        <f>IF($BB$3="４週",AX185/4,IF($BB$3="暦月",'地密通所（100名）'!AX185/('地密通所（100名）'!$BB$8/7),""))</f>
        <v>0</v>
      </c>
      <c r="BA185" s="509"/>
      <c r="BB185" s="305"/>
      <c r="BC185" s="128"/>
      <c r="BD185" s="128"/>
      <c r="BE185" s="128"/>
      <c r="BF185" s="140"/>
    </row>
    <row r="186" spans="2:58" ht="20.25" customHeight="1">
      <c r="B186" s="362"/>
      <c r="C186" s="36"/>
      <c r="D186" s="56"/>
      <c r="E186" s="66"/>
      <c r="F186" s="543">
        <f>C184</f>
        <v>0</v>
      </c>
      <c r="G186" s="83"/>
      <c r="H186" s="94"/>
      <c r="I186" s="103"/>
      <c r="J186" s="103"/>
      <c r="K186" s="108"/>
      <c r="L186" s="120"/>
      <c r="M186" s="130"/>
      <c r="N186" s="130"/>
      <c r="O186" s="142"/>
      <c r="P186" s="414" t="s">
        <v>73</v>
      </c>
      <c r="Q186" s="423"/>
      <c r="R186" s="431"/>
      <c r="S186" s="442" t="str">
        <f>IF(S184="","",VLOOKUP(S184,'シフト記号表（勤務時間帯）'!$C$6:$U$35,19,FALSE))</f>
        <v/>
      </c>
      <c r="T186" s="448" t="str">
        <f>IF(T184="","",VLOOKUP(T184,'シフト記号表（勤務時間帯）'!$C$6:$U$35,19,FALSE))</f>
        <v/>
      </c>
      <c r="U186" s="448" t="str">
        <f>IF(U184="","",VLOOKUP(U184,'シフト記号表（勤務時間帯）'!$C$6:$U$35,19,FALSE))</f>
        <v/>
      </c>
      <c r="V186" s="448" t="str">
        <f>IF(V184="","",VLOOKUP(V184,'シフト記号表（勤務時間帯）'!$C$6:$U$35,19,FALSE))</f>
        <v/>
      </c>
      <c r="W186" s="448" t="str">
        <f>IF(W184="","",VLOOKUP(W184,'シフト記号表（勤務時間帯）'!$C$6:$U$35,19,FALSE))</f>
        <v/>
      </c>
      <c r="X186" s="448" t="str">
        <f>IF(X184="","",VLOOKUP(X184,'シフト記号表（勤務時間帯）'!$C$6:$U$35,19,FALSE))</f>
        <v/>
      </c>
      <c r="Y186" s="455" t="str">
        <f>IF(Y184="","",VLOOKUP(Y184,'シフト記号表（勤務時間帯）'!$C$6:$U$35,19,FALSE))</f>
        <v/>
      </c>
      <c r="Z186" s="442" t="str">
        <f>IF(Z184="","",VLOOKUP(Z184,'シフト記号表（勤務時間帯）'!$C$6:$U$35,19,FALSE))</f>
        <v/>
      </c>
      <c r="AA186" s="448" t="str">
        <f>IF(AA184="","",VLOOKUP(AA184,'シフト記号表（勤務時間帯）'!$C$6:$U$35,19,FALSE))</f>
        <v/>
      </c>
      <c r="AB186" s="448" t="str">
        <f>IF(AB184="","",VLOOKUP(AB184,'シフト記号表（勤務時間帯）'!$C$6:$U$35,19,FALSE))</f>
        <v/>
      </c>
      <c r="AC186" s="448" t="str">
        <f>IF(AC184="","",VLOOKUP(AC184,'シフト記号表（勤務時間帯）'!$C$6:$U$35,19,FALSE))</f>
        <v/>
      </c>
      <c r="AD186" s="448" t="str">
        <f>IF(AD184="","",VLOOKUP(AD184,'シフト記号表（勤務時間帯）'!$C$6:$U$35,19,FALSE))</f>
        <v/>
      </c>
      <c r="AE186" s="448" t="str">
        <f>IF(AE184="","",VLOOKUP(AE184,'シフト記号表（勤務時間帯）'!$C$6:$U$35,19,FALSE))</f>
        <v/>
      </c>
      <c r="AF186" s="455" t="str">
        <f>IF(AF184="","",VLOOKUP(AF184,'シフト記号表（勤務時間帯）'!$C$6:$U$35,19,FALSE))</f>
        <v/>
      </c>
      <c r="AG186" s="442" t="str">
        <f>IF(AG184="","",VLOOKUP(AG184,'シフト記号表（勤務時間帯）'!$C$6:$U$35,19,FALSE))</f>
        <v/>
      </c>
      <c r="AH186" s="448" t="str">
        <f>IF(AH184="","",VLOOKUP(AH184,'シフト記号表（勤務時間帯）'!$C$6:$U$35,19,FALSE))</f>
        <v/>
      </c>
      <c r="AI186" s="448" t="str">
        <f>IF(AI184="","",VLOOKUP(AI184,'シフト記号表（勤務時間帯）'!$C$6:$U$35,19,FALSE))</f>
        <v/>
      </c>
      <c r="AJ186" s="448" t="str">
        <f>IF(AJ184="","",VLOOKUP(AJ184,'シフト記号表（勤務時間帯）'!$C$6:$U$35,19,FALSE))</f>
        <v/>
      </c>
      <c r="AK186" s="448" t="str">
        <f>IF(AK184="","",VLOOKUP(AK184,'シフト記号表（勤務時間帯）'!$C$6:$U$35,19,FALSE))</f>
        <v/>
      </c>
      <c r="AL186" s="448" t="str">
        <f>IF(AL184="","",VLOOKUP(AL184,'シフト記号表（勤務時間帯）'!$C$6:$U$35,19,FALSE))</f>
        <v/>
      </c>
      <c r="AM186" s="455" t="str">
        <f>IF(AM184="","",VLOOKUP(AM184,'シフト記号表（勤務時間帯）'!$C$6:$U$35,19,FALSE))</f>
        <v/>
      </c>
      <c r="AN186" s="442" t="str">
        <f>IF(AN184="","",VLOOKUP(AN184,'シフト記号表（勤務時間帯）'!$C$6:$U$35,19,FALSE))</f>
        <v/>
      </c>
      <c r="AO186" s="448" t="str">
        <f>IF(AO184="","",VLOOKUP(AO184,'シフト記号表（勤務時間帯）'!$C$6:$U$35,19,FALSE))</f>
        <v/>
      </c>
      <c r="AP186" s="448" t="str">
        <f>IF(AP184="","",VLOOKUP(AP184,'シフト記号表（勤務時間帯）'!$C$6:$U$35,19,FALSE))</f>
        <v/>
      </c>
      <c r="AQ186" s="448" t="str">
        <f>IF(AQ184="","",VLOOKUP(AQ184,'シフト記号表（勤務時間帯）'!$C$6:$U$35,19,FALSE))</f>
        <v/>
      </c>
      <c r="AR186" s="448" t="str">
        <f>IF(AR184="","",VLOOKUP(AR184,'シフト記号表（勤務時間帯）'!$C$6:$U$35,19,FALSE))</f>
        <v/>
      </c>
      <c r="AS186" s="448" t="str">
        <f>IF(AS184="","",VLOOKUP(AS184,'シフト記号表（勤務時間帯）'!$C$6:$U$35,19,FALSE))</f>
        <v/>
      </c>
      <c r="AT186" s="455" t="str">
        <f>IF(AT184="","",VLOOKUP(AT184,'シフト記号表（勤務時間帯）'!$C$6:$U$35,19,FALSE))</f>
        <v/>
      </c>
      <c r="AU186" s="442" t="str">
        <f>IF(AU184="","",VLOOKUP(AU184,'シフト記号表（勤務時間帯）'!$C$6:$U$35,19,FALSE))</f>
        <v/>
      </c>
      <c r="AV186" s="448" t="str">
        <f>IF(AV184="","",VLOOKUP(AV184,'シフト記号表（勤務時間帯）'!$C$6:$U$35,19,FALSE))</f>
        <v/>
      </c>
      <c r="AW186" s="448" t="str">
        <f>IF(AW184="","",VLOOKUP(AW184,'シフト記号表（勤務時間帯）'!$C$6:$U$35,19,FALSE))</f>
        <v/>
      </c>
      <c r="AX186" s="480">
        <f>IF($BB$3="４週",SUM(S186:AT186),IF($BB$3="暦月",SUM(S186:AW186),""))</f>
        <v>0</v>
      </c>
      <c r="AY186" s="491"/>
      <c r="AZ186" s="502">
        <f>IF($BB$3="４週",AX186/4,IF($BB$3="暦月",'地密通所（100名）'!AX186/('地密通所（100名）'!$BB$8/7),""))</f>
        <v>0</v>
      </c>
      <c r="BA186" s="510"/>
      <c r="BB186" s="306"/>
      <c r="BC186" s="130"/>
      <c r="BD186" s="130"/>
      <c r="BE186" s="130"/>
      <c r="BF186" s="142"/>
    </row>
    <row r="187" spans="2:58" ht="20.25" customHeight="1">
      <c r="B187" s="362">
        <f>B184+1</f>
        <v>56</v>
      </c>
      <c r="C187" s="34"/>
      <c r="D187" s="54"/>
      <c r="E187" s="64"/>
      <c r="F187" s="71"/>
      <c r="G187" s="71"/>
      <c r="H187" s="95"/>
      <c r="I187" s="103"/>
      <c r="J187" s="103"/>
      <c r="K187" s="108"/>
      <c r="L187" s="119"/>
      <c r="M187" s="129"/>
      <c r="N187" s="129"/>
      <c r="O187" s="141"/>
      <c r="P187" s="415" t="s">
        <v>70</v>
      </c>
      <c r="Q187" s="424"/>
      <c r="R187" s="432"/>
      <c r="S187" s="551"/>
      <c r="T187" s="553"/>
      <c r="U187" s="553"/>
      <c r="V187" s="553"/>
      <c r="W187" s="553"/>
      <c r="X187" s="553"/>
      <c r="Y187" s="554"/>
      <c r="Z187" s="551"/>
      <c r="AA187" s="553"/>
      <c r="AB187" s="553"/>
      <c r="AC187" s="553"/>
      <c r="AD187" s="553"/>
      <c r="AE187" s="553"/>
      <c r="AF187" s="554"/>
      <c r="AG187" s="551"/>
      <c r="AH187" s="553"/>
      <c r="AI187" s="553"/>
      <c r="AJ187" s="553"/>
      <c r="AK187" s="553"/>
      <c r="AL187" s="553"/>
      <c r="AM187" s="554"/>
      <c r="AN187" s="551"/>
      <c r="AO187" s="553"/>
      <c r="AP187" s="553"/>
      <c r="AQ187" s="553"/>
      <c r="AR187" s="553"/>
      <c r="AS187" s="553"/>
      <c r="AT187" s="554"/>
      <c r="AU187" s="551"/>
      <c r="AV187" s="553"/>
      <c r="AW187" s="553"/>
      <c r="AX187" s="556"/>
      <c r="AY187" s="560"/>
      <c r="AZ187" s="563"/>
      <c r="BA187" s="566"/>
      <c r="BB187" s="304"/>
      <c r="BC187" s="129"/>
      <c r="BD187" s="129"/>
      <c r="BE187" s="129"/>
      <c r="BF187" s="141"/>
    </row>
    <row r="188" spans="2:58" ht="20.25" customHeight="1">
      <c r="B188" s="362"/>
      <c r="C188" s="35"/>
      <c r="D188" s="55"/>
      <c r="E188" s="65"/>
      <c r="F188" s="69"/>
      <c r="G188" s="82"/>
      <c r="H188" s="94"/>
      <c r="I188" s="103"/>
      <c r="J188" s="103"/>
      <c r="K188" s="108"/>
      <c r="L188" s="118"/>
      <c r="M188" s="128"/>
      <c r="N188" s="128"/>
      <c r="O188" s="140"/>
      <c r="P188" s="413" t="s">
        <v>27</v>
      </c>
      <c r="Q188" s="422"/>
      <c r="R188" s="430"/>
      <c r="S188" s="441" t="str">
        <f>IF(S187="","",VLOOKUP(S187,'シフト記号表（勤務時間帯）'!$C$6:$K$35,9,FALSE))</f>
        <v/>
      </c>
      <c r="T188" s="447" t="str">
        <f>IF(T187="","",VLOOKUP(T187,'シフト記号表（勤務時間帯）'!$C$6:$K$35,9,FALSE))</f>
        <v/>
      </c>
      <c r="U188" s="447" t="str">
        <f>IF(U187="","",VLOOKUP(U187,'シフト記号表（勤務時間帯）'!$C$6:$K$35,9,FALSE))</f>
        <v/>
      </c>
      <c r="V188" s="447" t="str">
        <f>IF(V187="","",VLOOKUP(V187,'シフト記号表（勤務時間帯）'!$C$6:$K$35,9,FALSE))</f>
        <v/>
      </c>
      <c r="W188" s="447" t="str">
        <f>IF(W187="","",VLOOKUP(W187,'シフト記号表（勤務時間帯）'!$C$6:$K$35,9,FALSE))</f>
        <v/>
      </c>
      <c r="X188" s="447" t="str">
        <f>IF(X187="","",VLOOKUP(X187,'シフト記号表（勤務時間帯）'!$C$6:$K$35,9,FALSE))</f>
        <v/>
      </c>
      <c r="Y188" s="454" t="str">
        <f>IF(Y187="","",VLOOKUP(Y187,'シフト記号表（勤務時間帯）'!$C$6:$K$35,9,FALSE))</f>
        <v/>
      </c>
      <c r="Z188" s="441" t="str">
        <f>IF(Z187="","",VLOOKUP(Z187,'シフト記号表（勤務時間帯）'!$C$6:$K$35,9,FALSE))</f>
        <v/>
      </c>
      <c r="AA188" s="447" t="str">
        <f>IF(AA187="","",VLOOKUP(AA187,'シフト記号表（勤務時間帯）'!$C$6:$K$35,9,FALSE))</f>
        <v/>
      </c>
      <c r="AB188" s="447" t="str">
        <f>IF(AB187="","",VLOOKUP(AB187,'シフト記号表（勤務時間帯）'!$C$6:$K$35,9,FALSE))</f>
        <v/>
      </c>
      <c r="AC188" s="447" t="str">
        <f>IF(AC187="","",VLOOKUP(AC187,'シフト記号表（勤務時間帯）'!$C$6:$K$35,9,FALSE))</f>
        <v/>
      </c>
      <c r="AD188" s="447" t="str">
        <f>IF(AD187="","",VLOOKUP(AD187,'シフト記号表（勤務時間帯）'!$C$6:$K$35,9,FALSE))</f>
        <v/>
      </c>
      <c r="AE188" s="447" t="str">
        <f>IF(AE187="","",VLOOKUP(AE187,'シフト記号表（勤務時間帯）'!$C$6:$K$35,9,FALSE))</f>
        <v/>
      </c>
      <c r="AF188" s="454" t="str">
        <f>IF(AF187="","",VLOOKUP(AF187,'シフト記号表（勤務時間帯）'!$C$6:$K$35,9,FALSE))</f>
        <v/>
      </c>
      <c r="AG188" s="441" t="str">
        <f>IF(AG187="","",VLOOKUP(AG187,'シフト記号表（勤務時間帯）'!$C$6:$K$35,9,FALSE))</f>
        <v/>
      </c>
      <c r="AH188" s="447" t="str">
        <f>IF(AH187="","",VLOOKUP(AH187,'シフト記号表（勤務時間帯）'!$C$6:$K$35,9,FALSE))</f>
        <v/>
      </c>
      <c r="AI188" s="447" t="str">
        <f>IF(AI187="","",VLOOKUP(AI187,'シフト記号表（勤務時間帯）'!$C$6:$K$35,9,FALSE))</f>
        <v/>
      </c>
      <c r="AJ188" s="447" t="str">
        <f>IF(AJ187="","",VLOOKUP(AJ187,'シフト記号表（勤務時間帯）'!$C$6:$K$35,9,FALSE))</f>
        <v/>
      </c>
      <c r="AK188" s="447" t="str">
        <f>IF(AK187="","",VLOOKUP(AK187,'シフト記号表（勤務時間帯）'!$C$6:$K$35,9,FALSE))</f>
        <v/>
      </c>
      <c r="AL188" s="447" t="str">
        <f>IF(AL187="","",VLOOKUP(AL187,'シフト記号表（勤務時間帯）'!$C$6:$K$35,9,FALSE))</f>
        <v/>
      </c>
      <c r="AM188" s="454" t="str">
        <f>IF(AM187="","",VLOOKUP(AM187,'シフト記号表（勤務時間帯）'!$C$6:$K$35,9,FALSE))</f>
        <v/>
      </c>
      <c r="AN188" s="441" t="str">
        <f>IF(AN187="","",VLOOKUP(AN187,'シフト記号表（勤務時間帯）'!$C$6:$K$35,9,FALSE))</f>
        <v/>
      </c>
      <c r="AO188" s="447" t="str">
        <f>IF(AO187="","",VLOOKUP(AO187,'シフト記号表（勤務時間帯）'!$C$6:$K$35,9,FALSE))</f>
        <v/>
      </c>
      <c r="AP188" s="447" t="str">
        <f>IF(AP187="","",VLOOKUP(AP187,'シフト記号表（勤務時間帯）'!$C$6:$K$35,9,FALSE))</f>
        <v/>
      </c>
      <c r="AQ188" s="447" t="str">
        <f>IF(AQ187="","",VLOOKUP(AQ187,'シフト記号表（勤務時間帯）'!$C$6:$K$35,9,FALSE))</f>
        <v/>
      </c>
      <c r="AR188" s="447" t="str">
        <f>IF(AR187="","",VLOOKUP(AR187,'シフト記号表（勤務時間帯）'!$C$6:$K$35,9,FALSE))</f>
        <v/>
      </c>
      <c r="AS188" s="447" t="str">
        <f>IF(AS187="","",VLOOKUP(AS187,'シフト記号表（勤務時間帯）'!$C$6:$K$35,9,FALSE))</f>
        <v/>
      </c>
      <c r="AT188" s="454" t="str">
        <f>IF(AT187="","",VLOOKUP(AT187,'シフト記号表（勤務時間帯）'!$C$6:$K$35,9,FALSE))</f>
        <v/>
      </c>
      <c r="AU188" s="441" t="str">
        <f>IF(AU187="","",VLOOKUP(AU187,'シフト記号表（勤務時間帯）'!$C$6:$K$35,9,FALSE))</f>
        <v/>
      </c>
      <c r="AV188" s="447" t="str">
        <f>IF(AV187="","",VLOOKUP(AV187,'シフト記号表（勤務時間帯）'!$C$6:$K$35,9,FALSE))</f>
        <v/>
      </c>
      <c r="AW188" s="447" t="str">
        <f>IF(AW187="","",VLOOKUP(AW187,'シフト記号表（勤務時間帯）'!$C$6:$K$35,9,FALSE))</f>
        <v/>
      </c>
      <c r="AX188" s="479">
        <f>IF($BB$3="４週",SUM(S188:AT188),IF($BB$3="暦月",SUM(S188:AW188),""))</f>
        <v>0</v>
      </c>
      <c r="AY188" s="490"/>
      <c r="AZ188" s="501">
        <f>IF($BB$3="４週",AX188/4,IF($BB$3="暦月",'地密通所（100名）'!AX188/('地密通所（100名）'!$BB$8/7),""))</f>
        <v>0</v>
      </c>
      <c r="BA188" s="509"/>
      <c r="BB188" s="305"/>
      <c r="BC188" s="128"/>
      <c r="BD188" s="128"/>
      <c r="BE188" s="128"/>
      <c r="BF188" s="140"/>
    </row>
    <row r="189" spans="2:58" ht="20.25" customHeight="1">
      <c r="B189" s="362"/>
      <c r="C189" s="36"/>
      <c r="D189" s="56"/>
      <c r="E189" s="66"/>
      <c r="F189" s="543">
        <f>C187</f>
        <v>0</v>
      </c>
      <c r="G189" s="83"/>
      <c r="H189" s="94"/>
      <c r="I189" s="103"/>
      <c r="J189" s="103"/>
      <c r="K189" s="108"/>
      <c r="L189" s="120"/>
      <c r="M189" s="130"/>
      <c r="N189" s="130"/>
      <c r="O189" s="142"/>
      <c r="P189" s="414" t="s">
        <v>73</v>
      </c>
      <c r="Q189" s="423"/>
      <c r="R189" s="431"/>
      <c r="S189" s="442" t="str">
        <f>IF(S187="","",VLOOKUP(S187,'シフト記号表（勤務時間帯）'!$C$6:$U$35,19,FALSE))</f>
        <v/>
      </c>
      <c r="T189" s="448" t="str">
        <f>IF(T187="","",VLOOKUP(T187,'シフト記号表（勤務時間帯）'!$C$6:$U$35,19,FALSE))</f>
        <v/>
      </c>
      <c r="U189" s="448" t="str">
        <f>IF(U187="","",VLOOKUP(U187,'シフト記号表（勤務時間帯）'!$C$6:$U$35,19,FALSE))</f>
        <v/>
      </c>
      <c r="V189" s="448" t="str">
        <f>IF(V187="","",VLOOKUP(V187,'シフト記号表（勤務時間帯）'!$C$6:$U$35,19,FALSE))</f>
        <v/>
      </c>
      <c r="W189" s="448" t="str">
        <f>IF(W187="","",VLOOKUP(W187,'シフト記号表（勤務時間帯）'!$C$6:$U$35,19,FALSE))</f>
        <v/>
      </c>
      <c r="X189" s="448" t="str">
        <f>IF(X187="","",VLOOKUP(X187,'シフト記号表（勤務時間帯）'!$C$6:$U$35,19,FALSE))</f>
        <v/>
      </c>
      <c r="Y189" s="455" t="str">
        <f>IF(Y187="","",VLOOKUP(Y187,'シフト記号表（勤務時間帯）'!$C$6:$U$35,19,FALSE))</f>
        <v/>
      </c>
      <c r="Z189" s="442" t="str">
        <f>IF(Z187="","",VLOOKUP(Z187,'シフト記号表（勤務時間帯）'!$C$6:$U$35,19,FALSE))</f>
        <v/>
      </c>
      <c r="AA189" s="448" t="str">
        <f>IF(AA187="","",VLOOKUP(AA187,'シフト記号表（勤務時間帯）'!$C$6:$U$35,19,FALSE))</f>
        <v/>
      </c>
      <c r="AB189" s="448" t="str">
        <f>IF(AB187="","",VLOOKUP(AB187,'シフト記号表（勤務時間帯）'!$C$6:$U$35,19,FALSE))</f>
        <v/>
      </c>
      <c r="AC189" s="448" t="str">
        <f>IF(AC187="","",VLOOKUP(AC187,'シフト記号表（勤務時間帯）'!$C$6:$U$35,19,FALSE))</f>
        <v/>
      </c>
      <c r="AD189" s="448" t="str">
        <f>IF(AD187="","",VLOOKUP(AD187,'シフト記号表（勤務時間帯）'!$C$6:$U$35,19,FALSE))</f>
        <v/>
      </c>
      <c r="AE189" s="448" t="str">
        <f>IF(AE187="","",VLOOKUP(AE187,'シフト記号表（勤務時間帯）'!$C$6:$U$35,19,FALSE))</f>
        <v/>
      </c>
      <c r="AF189" s="455" t="str">
        <f>IF(AF187="","",VLOOKUP(AF187,'シフト記号表（勤務時間帯）'!$C$6:$U$35,19,FALSE))</f>
        <v/>
      </c>
      <c r="AG189" s="442" t="str">
        <f>IF(AG187="","",VLOOKUP(AG187,'シフト記号表（勤務時間帯）'!$C$6:$U$35,19,FALSE))</f>
        <v/>
      </c>
      <c r="AH189" s="448" t="str">
        <f>IF(AH187="","",VLOOKUP(AH187,'シフト記号表（勤務時間帯）'!$C$6:$U$35,19,FALSE))</f>
        <v/>
      </c>
      <c r="AI189" s="448" t="str">
        <f>IF(AI187="","",VLOOKUP(AI187,'シフト記号表（勤務時間帯）'!$C$6:$U$35,19,FALSE))</f>
        <v/>
      </c>
      <c r="AJ189" s="448" t="str">
        <f>IF(AJ187="","",VLOOKUP(AJ187,'シフト記号表（勤務時間帯）'!$C$6:$U$35,19,FALSE))</f>
        <v/>
      </c>
      <c r="AK189" s="448" t="str">
        <f>IF(AK187="","",VLOOKUP(AK187,'シフト記号表（勤務時間帯）'!$C$6:$U$35,19,FALSE))</f>
        <v/>
      </c>
      <c r="AL189" s="448" t="str">
        <f>IF(AL187="","",VLOOKUP(AL187,'シフト記号表（勤務時間帯）'!$C$6:$U$35,19,FALSE))</f>
        <v/>
      </c>
      <c r="AM189" s="455" t="str">
        <f>IF(AM187="","",VLOOKUP(AM187,'シフト記号表（勤務時間帯）'!$C$6:$U$35,19,FALSE))</f>
        <v/>
      </c>
      <c r="AN189" s="442" t="str">
        <f>IF(AN187="","",VLOOKUP(AN187,'シフト記号表（勤務時間帯）'!$C$6:$U$35,19,FALSE))</f>
        <v/>
      </c>
      <c r="AO189" s="448" t="str">
        <f>IF(AO187="","",VLOOKUP(AO187,'シフト記号表（勤務時間帯）'!$C$6:$U$35,19,FALSE))</f>
        <v/>
      </c>
      <c r="AP189" s="448" t="str">
        <f>IF(AP187="","",VLOOKUP(AP187,'シフト記号表（勤務時間帯）'!$C$6:$U$35,19,FALSE))</f>
        <v/>
      </c>
      <c r="AQ189" s="448" t="str">
        <f>IF(AQ187="","",VLOOKUP(AQ187,'シフト記号表（勤務時間帯）'!$C$6:$U$35,19,FALSE))</f>
        <v/>
      </c>
      <c r="AR189" s="448" t="str">
        <f>IF(AR187="","",VLOOKUP(AR187,'シフト記号表（勤務時間帯）'!$C$6:$U$35,19,FALSE))</f>
        <v/>
      </c>
      <c r="AS189" s="448" t="str">
        <f>IF(AS187="","",VLOOKUP(AS187,'シフト記号表（勤務時間帯）'!$C$6:$U$35,19,FALSE))</f>
        <v/>
      </c>
      <c r="AT189" s="455" t="str">
        <f>IF(AT187="","",VLOOKUP(AT187,'シフト記号表（勤務時間帯）'!$C$6:$U$35,19,FALSE))</f>
        <v/>
      </c>
      <c r="AU189" s="442" t="str">
        <f>IF(AU187="","",VLOOKUP(AU187,'シフト記号表（勤務時間帯）'!$C$6:$U$35,19,FALSE))</f>
        <v/>
      </c>
      <c r="AV189" s="448" t="str">
        <f>IF(AV187="","",VLOOKUP(AV187,'シフト記号表（勤務時間帯）'!$C$6:$U$35,19,FALSE))</f>
        <v/>
      </c>
      <c r="AW189" s="448" t="str">
        <f>IF(AW187="","",VLOOKUP(AW187,'シフト記号表（勤務時間帯）'!$C$6:$U$35,19,FALSE))</f>
        <v/>
      </c>
      <c r="AX189" s="480">
        <f>IF($BB$3="４週",SUM(S189:AT189),IF($BB$3="暦月",SUM(S189:AW189),""))</f>
        <v>0</v>
      </c>
      <c r="AY189" s="491"/>
      <c r="AZ189" s="502">
        <f>IF($BB$3="４週",AX189/4,IF($BB$3="暦月",'地密通所（100名）'!AX189/('地密通所（100名）'!$BB$8/7),""))</f>
        <v>0</v>
      </c>
      <c r="BA189" s="510"/>
      <c r="BB189" s="306"/>
      <c r="BC189" s="130"/>
      <c r="BD189" s="130"/>
      <c r="BE189" s="130"/>
      <c r="BF189" s="142"/>
    </row>
    <row r="190" spans="2:58" ht="20.25" customHeight="1">
      <c r="B190" s="362">
        <f>B187+1</f>
        <v>57</v>
      </c>
      <c r="C190" s="34"/>
      <c r="D190" s="54"/>
      <c r="E190" s="64"/>
      <c r="F190" s="71"/>
      <c r="G190" s="71"/>
      <c r="H190" s="95"/>
      <c r="I190" s="103"/>
      <c r="J190" s="103"/>
      <c r="K190" s="108"/>
      <c r="L190" s="119"/>
      <c r="M190" s="129"/>
      <c r="N190" s="129"/>
      <c r="O190" s="141"/>
      <c r="P190" s="415" t="s">
        <v>70</v>
      </c>
      <c r="Q190" s="424"/>
      <c r="R190" s="432"/>
      <c r="S190" s="551"/>
      <c r="T190" s="553"/>
      <c r="U190" s="553"/>
      <c r="V190" s="553"/>
      <c r="W190" s="553"/>
      <c r="X190" s="553"/>
      <c r="Y190" s="554"/>
      <c r="Z190" s="551"/>
      <c r="AA190" s="553"/>
      <c r="AB190" s="553"/>
      <c r="AC190" s="553"/>
      <c r="AD190" s="553"/>
      <c r="AE190" s="553"/>
      <c r="AF190" s="554"/>
      <c r="AG190" s="551"/>
      <c r="AH190" s="553"/>
      <c r="AI190" s="553"/>
      <c r="AJ190" s="553"/>
      <c r="AK190" s="553"/>
      <c r="AL190" s="553"/>
      <c r="AM190" s="554"/>
      <c r="AN190" s="551"/>
      <c r="AO190" s="553"/>
      <c r="AP190" s="553"/>
      <c r="AQ190" s="553"/>
      <c r="AR190" s="553"/>
      <c r="AS190" s="553"/>
      <c r="AT190" s="554"/>
      <c r="AU190" s="551"/>
      <c r="AV190" s="553"/>
      <c r="AW190" s="553"/>
      <c r="AX190" s="556"/>
      <c r="AY190" s="560"/>
      <c r="AZ190" s="563"/>
      <c r="BA190" s="566"/>
      <c r="BB190" s="304"/>
      <c r="BC190" s="129"/>
      <c r="BD190" s="129"/>
      <c r="BE190" s="129"/>
      <c r="BF190" s="141"/>
    </row>
    <row r="191" spans="2:58" ht="20.25" customHeight="1">
      <c r="B191" s="362"/>
      <c r="C191" s="35"/>
      <c r="D191" s="55"/>
      <c r="E191" s="65"/>
      <c r="F191" s="69"/>
      <c r="G191" s="82"/>
      <c r="H191" s="94"/>
      <c r="I191" s="103"/>
      <c r="J191" s="103"/>
      <c r="K191" s="108"/>
      <c r="L191" s="118"/>
      <c r="M191" s="128"/>
      <c r="N191" s="128"/>
      <c r="O191" s="140"/>
      <c r="P191" s="413" t="s">
        <v>27</v>
      </c>
      <c r="Q191" s="422"/>
      <c r="R191" s="430"/>
      <c r="S191" s="441" t="str">
        <f>IF(S190="","",VLOOKUP(S190,'シフト記号表（勤務時間帯）'!$C$6:$K$35,9,FALSE))</f>
        <v/>
      </c>
      <c r="T191" s="447" t="str">
        <f>IF(T190="","",VLOOKUP(T190,'シフト記号表（勤務時間帯）'!$C$6:$K$35,9,FALSE))</f>
        <v/>
      </c>
      <c r="U191" s="447" t="str">
        <f>IF(U190="","",VLOOKUP(U190,'シフト記号表（勤務時間帯）'!$C$6:$K$35,9,FALSE))</f>
        <v/>
      </c>
      <c r="V191" s="447" t="str">
        <f>IF(V190="","",VLOOKUP(V190,'シフト記号表（勤務時間帯）'!$C$6:$K$35,9,FALSE))</f>
        <v/>
      </c>
      <c r="W191" s="447" t="str">
        <f>IF(W190="","",VLOOKUP(W190,'シフト記号表（勤務時間帯）'!$C$6:$K$35,9,FALSE))</f>
        <v/>
      </c>
      <c r="X191" s="447" t="str">
        <f>IF(X190="","",VLOOKUP(X190,'シフト記号表（勤務時間帯）'!$C$6:$K$35,9,FALSE))</f>
        <v/>
      </c>
      <c r="Y191" s="454" t="str">
        <f>IF(Y190="","",VLOOKUP(Y190,'シフト記号表（勤務時間帯）'!$C$6:$K$35,9,FALSE))</f>
        <v/>
      </c>
      <c r="Z191" s="441" t="str">
        <f>IF(Z190="","",VLOOKUP(Z190,'シフト記号表（勤務時間帯）'!$C$6:$K$35,9,FALSE))</f>
        <v/>
      </c>
      <c r="AA191" s="447" t="str">
        <f>IF(AA190="","",VLOOKUP(AA190,'シフト記号表（勤務時間帯）'!$C$6:$K$35,9,FALSE))</f>
        <v/>
      </c>
      <c r="AB191" s="447" t="str">
        <f>IF(AB190="","",VLOOKUP(AB190,'シフト記号表（勤務時間帯）'!$C$6:$K$35,9,FALSE))</f>
        <v/>
      </c>
      <c r="AC191" s="447" t="str">
        <f>IF(AC190="","",VLOOKUP(AC190,'シフト記号表（勤務時間帯）'!$C$6:$K$35,9,FALSE))</f>
        <v/>
      </c>
      <c r="AD191" s="447" t="str">
        <f>IF(AD190="","",VLOOKUP(AD190,'シフト記号表（勤務時間帯）'!$C$6:$K$35,9,FALSE))</f>
        <v/>
      </c>
      <c r="AE191" s="447" t="str">
        <f>IF(AE190="","",VLOOKUP(AE190,'シフト記号表（勤務時間帯）'!$C$6:$K$35,9,FALSE))</f>
        <v/>
      </c>
      <c r="AF191" s="454" t="str">
        <f>IF(AF190="","",VLOOKUP(AF190,'シフト記号表（勤務時間帯）'!$C$6:$K$35,9,FALSE))</f>
        <v/>
      </c>
      <c r="AG191" s="441" t="str">
        <f>IF(AG190="","",VLOOKUP(AG190,'シフト記号表（勤務時間帯）'!$C$6:$K$35,9,FALSE))</f>
        <v/>
      </c>
      <c r="AH191" s="447" t="str">
        <f>IF(AH190="","",VLOOKUP(AH190,'シフト記号表（勤務時間帯）'!$C$6:$K$35,9,FALSE))</f>
        <v/>
      </c>
      <c r="AI191" s="447" t="str">
        <f>IF(AI190="","",VLOOKUP(AI190,'シフト記号表（勤務時間帯）'!$C$6:$K$35,9,FALSE))</f>
        <v/>
      </c>
      <c r="AJ191" s="447" t="str">
        <f>IF(AJ190="","",VLOOKUP(AJ190,'シフト記号表（勤務時間帯）'!$C$6:$K$35,9,FALSE))</f>
        <v/>
      </c>
      <c r="AK191" s="447" t="str">
        <f>IF(AK190="","",VLOOKUP(AK190,'シフト記号表（勤務時間帯）'!$C$6:$K$35,9,FALSE))</f>
        <v/>
      </c>
      <c r="AL191" s="447" t="str">
        <f>IF(AL190="","",VLOOKUP(AL190,'シフト記号表（勤務時間帯）'!$C$6:$K$35,9,FALSE))</f>
        <v/>
      </c>
      <c r="AM191" s="454" t="str">
        <f>IF(AM190="","",VLOOKUP(AM190,'シフト記号表（勤務時間帯）'!$C$6:$K$35,9,FALSE))</f>
        <v/>
      </c>
      <c r="AN191" s="441" t="str">
        <f>IF(AN190="","",VLOOKUP(AN190,'シフト記号表（勤務時間帯）'!$C$6:$K$35,9,FALSE))</f>
        <v/>
      </c>
      <c r="AO191" s="447" t="str">
        <f>IF(AO190="","",VLOOKUP(AO190,'シフト記号表（勤務時間帯）'!$C$6:$K$35,9,FALSE))</f>
        <v/>
      </c>
      <c r="AP191" s="447" t="str">
        <f>IF(AP190="","",VLOOKUP(AP190,'シフト記号表（勤務時間帯）'!$C$6:$K$35,9,FALSE))</f>
        <v/>
      </c>
      <c r="AQ191" s="447" t="str">
        <f>IF(AQ190="","",VLOOKUP(AQ190,'シフト記号表（勤務時間帯）'!$C$6:$K$35,9,FALSE))</f>
        <v/>
      </c>
      <c r="AR191" s="447" t="str">
        <f>IF(AR190="","",VLOOKUP(AR190,'シフト記号表（勤務時間帯）'!$C$6:$K$35,9,FALSE))</f>
        <v/>
      </c>
      <c r="AS191" s="447" t="str">
        <f>IF(AS190="","",VLOOKUP(AS190,'シフト記号表（勤務時間帯）'!$C$6:$K$35,9,FALSE))</f>
        <v/>
      </c>
      <c r="AT191" s="454" t="str">
        <f>IF(AT190="","",VLOOKUP(AT190,'シフト記号表（勤務時間帯）'!$C$6:$K$35,9,FALSE))</f>
        <v/>
      </c>
      <c r="AU191" s="441" t="str">
        <f>IF(AU190="","",VLOOKUP(AU190,'シフト記号表（勤務時間帯）'!$C$6:$K$35,9,FALSE))</f>
        <v/>
      </c>
      <c r="AV191" s="447" t="str">
        <f>IF(AV190="","",VLOOKUP(AV190,'シフト記号表（勤務時間帯）'!$C$6:$K$35,9,FALSE))</f>
        <v/>
      </c>
      <c r="AW191" s="447" t="str">
        <f>IF(AW190="","",VLOOKUP(AW190,'シフト記号表（勤務時間帯）'!$C$6:$K$35,9,FALSE))</f>
        <v/>
      </c>
      <c r="AX191" s="479">
        <f>IF($BB$3="４週",SUM(S191:AT191),IF($BB$3="暦月",SUM(S191:AW191),""))</f>
        <v>0</v>
      </c>
      <c r="AY191" s="490"/>
      <c r="AZ191" s="501">
        <f>IF($BB$3="４週",AX191/4,IF($BB$3="暦月",'地密通所（100名）'!AX191/('地密通所（100名）'!$BB$8/7),""))</f>
        <v>0</v>
      </c>
      <c r="BA191" s="509"/>
      <c r="BB191" s="305"/>
      <c r="BC191" s="128"/>
      <c r="BD191" s="128"/>
      <c r="BE191" s="128"/>
      <c r="BF191" s="140"/>
    </row>
    <row r="192" spans="2:58" ht="20.25" customHeight="1">
      <c r="B192" s="362"/>
      <c r="C192" s="36"/>
      <c r="D192" s="56"/>
      <c r="E192" s="66"/>
      <c r="F192" s="543">
        <f>C190</f>
        <v>0</v>
      </c>
      <c r="G192" s="83"/>
      <c r="H192" s="94"/>
      <c r="I192" s="103"/>
      <c r="J192" s="103"/>
      <c r="K192" s="108"/>
      <c r="L192" s="120"/>
      <c r="M192" s="130"/>
      <c r="N192" s="130"/>
      <c r="O192" s="142"/>
      <c r="P192" s="414" t="s">
        <v>73</v>
      </c>
      <c r="Q192" s="423"/>
      <c r="R192" s="431"/>
      <c r="S192" s="442" t="str">
        <f>IF(S190="","",VLOOKUP(S190,'シフト記号表（勤務時間帯）'!$C$6:$U$35,19,FALSE))</f>
        <v/>
      </c>
      <c r="T192" s="448" t="str">
        <f>IF(T190="","",VLOOKUP(T190,'シフト記号表（勤務時間帯）'!$C$6:$U$35,19,FALSE))</f>
        <v/>
      </c>
      <c r="U192" s="448" t="str">
        <f>IF(U190="","",VLOOKUP(U190,'シフト記号表（勤務時間帯）'!$C$6:$U$35,19,FALSE))</f>
        <v/>
      </c>
      <c r="V192" s="448" t="str">
        <f>IF(V190="","",VLOOKUP(V190,'シフト記号表（勤務時間帯）'!$C$6:$U$35,19,FALSE))</f>
        <v/>
      </c>
      <c r="W192" s="448" t="str">
        <f>IF(W190="","",VLOOKUP(W190,'シフト記号表（勤務時間帯）'!$C$6:$U$35,19,FALSE))</f>
        <v/>
      </c>
      <c r="X192" s="448" t="str">
        <f>IF(X190="","",VLOOKUP(X190,'シフト記号表（勤務時間帯）'!$C$6:$U$35,19,FALSE))</f>
        <v/>
      </c>
      <c r="Y192" s="455" t="str">
        <f>IF(Y190="","",VLOOKUP(Y190,'シフト記号表（勤務時間帯）'!$C$6:$U$35,19,FALSE))</f>
        <v/>
      </c>
      <c r="Z192" s="442" t="str">
        <f>IF(Z190="","",VLOOKUP(Z190,'シフト記号表（勤務時間帯）'!$C$6:$U$35,19,FALSE))</f>
        <v/>
      </c>
      <c r="AA192" s="448" t="str">
        <f>IF(AA190="","",VLOOKUP(AA190,'シフト記号表（勤務時間帯）'!$C$6:$U$35,19,FALSE))</f>
        <v/>
      </c>
      <c r="AB192" s="448" t="str">
        <f>IF(AB190="","",VLOOKUP(AB190,'シフト記号表（勤務時間帯）'!$C$6:$U$35,19,FALSE))</f>
        <v/>
      </c>
      <c r="AC192" s="448" t="str">
        <f>IF(AC190="","",VLOOKUP(AC190,'シフト記号表（勤務時間帯）'!$C$6:$U$35,19,FALSE))</f>
        <v/>
      </c>
      <c r="AD192" s="448" t="str">
        <f>IF(AD190="","",VLOOKUP(AD190,'シフト記号表（勤務時間帯）'!$C$6:$U$35,19,FALSE))</f>
        <v/>
      </c>
      <c r="AE192" s="448" t="str">
        <f>IF(AE190="","",VLOOKUP(AE190,'シフト記号表（勤務時間帯）'!$C$6:$U$35,19,FALSE))</f>
        <v/>
      </c>
      <c r="AF192" s="455" t="str">
        <f>IF(AF190="","",VLOOKUP(AF190,'シフト記号表（勤務時間帯）'!$C$6:$U$35,19,FALSE))</f>
        <v/>
      </c>
      <c r="AG192" s="442" t="str">
        <f>IF(AG190="","",VLOOKUP(AG190,'シフト記号表（勤務時間帯）'!$C$6:$U$35,19,FALSE))</f>
        <v/>
      </c>
      <c r="AH192" s="448" t="str">
        <f>IF(AH190="","",VLOOKUP(AH190,'シフト記号表（勤務時間帯）'!$C$6:$U$35,19,FALSE))</f>
        <v/>
      </c>
      <c r="AI192" s="448" t="str">
        <f>IF(AI190="","",VLOOKUP(AI190,'シフト記号表（勤務時間帯）'!$C$6:$U$35,19,FALSE))</f>
        <v/>
      </c>
      <c r="AJ192" s="448" t="str">
        <f>IF(AJ190="","",VLOOKUP(AJ190,'シフト記号表（勤務時間帯）'!$C$6:$U$35,19,FALSE))</f>
        <v/>
      </c>
      <c r="AK192" s="448" t="str">
        <f>IF(AK190="","",VLOOKUP(AK190,'シフト記号表（勤務時間帯）'!$C$6:$U$35,19,FALSE))</f>
        <v/>
      </c>
      <c r="AL192" s="448" t="str">
        <f>IF(AL190="","",VLOOKUP(AL190,'シフト記号表（勤務時間帯）'!$C$6:$U$35,19,FALSE))</f>
        <v/>
      </c>
      <c r="AM192" s="455" t="str">
        <f>IF(AM190="","",VLOOKUP(AM190,'シフト記号表（勤務時間帯）'!$C$6:$U$35,19,FALSE))</f>
        <v/>
      </c>
      <c r="AN192" s="442" t="str">
        <f>IF(AN190="","",VLOOKUP(AN190,'シフト記号表（勤務時間帯）'!$C$6:$U$35,19,FALSE))</f>
        <v/>
      </c>
      <c r="AO192" s="448" t="str">
        <f>IF(AO190="","",VLOOKUP(AO190,'シフト記号表（勤務時間帯）'!$C$6:$U$35,19,FALSE))</f>
        <v/>
      </c>
      <c r="AP192" s="448" t="str">
        <f>IF(AP190="","",VLOOKUP(AP190,'シフト記号表（勤務時間帯）'!$C$6:$U$35,19,FALSE))</f>
        <v/>
      </c>
      <c r="AQ192" s="448" t="str">
        <f>IF(AQ190="","",VLOOKUP(AQ190,'シフト記号表（勤務時間帯）'!$C$6:$U$35,19,FALSE))</f>
        <v/>
      </c>
      <c r="AR192" s="448" t="str">
        <f>IF(AR190="","",VLOOKUP(AR190,'シフト記号表（勤務時間帯）'!$C$6:$U$35,19,FALSE))</f>
        <v/>
      </c>
      <c r="AS192" s="448" t="str">
        <f>IF(AS190="","",VLOOKUP(AS190,'シフト記号表（勤務時間帯）'!$C$6:$U$35,19,FALSE))</f>
        <v/>
      </c>
      <c r="AT192" s="455" t="str">
        <f>IF(AT190="","",VLOOKUP(AT190,'シフト記号表（勤務時間帯）'!$C$6:$U$35,19,FALSE))</f>
        <v/>
      </c>
      <c r="AU192" s="442" t="str">
        <f>IF(AU190="","",VLOOKUP(AU190,'シフト記号表（勤務時間帯）'!$C$6:$U$35,19,FALSE))</f>
        <v/>
      </c>
      <c r="AV192" s="448" t="str">
        <f>IF(AV190="","",VLOOKUP(AV190,'シフト記号表（勤務時間帯）'!$C$6:$U$35,19,FALSE))</f>
        <v/>
      </c>
      <c r="AW192" s="448" t="str">
        <f>IF(AW190="","",VLOOKUP(AW190,'シフト記号表（勤務時間帯）'!$C$6:$U$35,19,FALSE))</f>
        <v/>
      </c>
      <c r="AX192" s="480">
        <f>IF($BB$3="４週",SUM(S192:AT192),IF($BB$3="暦月",SUM(S192:AW192),""))</f>
        <v>0</v>
      </c>
      <c r="AY192" s="491"/>
      <c r="AZ192" s="502">
        <f>IF($BB$3="４週",AX192/4,IF($BB$3="暦月",'地密通所（100名）'!AX192/('地密通所（100名）'!$BB$8/7),""))</f>
        <v>0</v>
      </c>
      <c r="BA192" s="510"/>
      <c r="BB192" s="306"/>
      <c r="BC192" s="130"/>
      <c r="BD192" s="130"/>
      <c r="BE192" s="130"/>
      <c r="BF192" s="142"/>
    </row>
    <row r="193" spans="2:58" ht="20.25" customHeight="1">
      <c r="B193" s="362">
        <f>B190+1</f>
        <v>58</v>
      </c>
      <c r="C193" s="34"/>
      <c r="D193" s="54"/>
      <c r="E193" s="64"/>
      <c r="F193" s="71"/>
      <c r="G193" s="71"/>
      <c r="H193" s="95"/>
      <c r="I193" s="103"/>
      <c r="J193" s="103"/>
      <c r="K193" s="108"/>
      <c r="L193" s="119"/>
      <c r="M193" s="129"/>
      <c r="N193" s="129"/>
      <c r="O193" s="141"/>
      <c r="P193" s="415" t="s">
        <v>70</v>
      </c>
      <c r="Q193" s="424"/>
      <c r="R193" s="432"/>
      <c r="S193" s="551"/>
      <c r="T193" s="553"/>
      <c r="U193" s="553"/>
      <c r="V193" s="553"/>
      <c r="W193" s="553"/>
      <c r="X193" s="553"/>
      <c r="Y193" s="554"/>
      <c r="Z193" s="551"/>
      <c r="AA193" s="553"/>
      <c r="AB193" s="553"/>
      <c r="AC193" s="553"/>
      <c r="AD193" s="553"/>
      <c r="AE193" s="553"/>
      <c r="AF193" s="554"/>
      <c r="AG193" s="551"/>
      <c r="AH193" s="553"/>
      <c r="AI193" s="553"/>
      <c r="AJ193" s="553"/>
      <c r="AK193" s="553"/>
      <c r="AL193" s="553"/>
      <c r="AM193" s="554"/>
      <c r="AN193" s="551"/>
      <c r="AO193" s="553"/>
      <c r="AP193" s="553"/>
      <c r="AQ193" s="553"/>
      <c r="AR193" s="553"/>
      <c r="AS193" s="553"/>
      <c r="AT193" s="554"/>
      <c r="AU193" s="551"/>
      <c r="AV193" s="553"/>
      <c r="AW193" s="553"/>
      <c r="AX193" s="556"/>
      <c r="AY193" s="560"/>
      <c r="AZ193" s="563"/>
      <c r="BA193" s="566"/>
      <c r="BB193" s="304"/>
      <c r="BC193" s="129"/>
      <c r="BD193" s="129"/>
      <c r="BE193" s="129"/>
      <c r="BF193" s="141"/>
    </row>
    <row r="194" spans="2:58" ht="20.25" customHeight="1">
      <c r="B194" s="362"/>
      <c r="C194" s="35"/>
      <c r="D194" s="55"/>
      <c r="E194" s="65"/>
      <c r="F194" s="69"/>
      <c r="G194" s="82"/>
      <c r="H194" s="94"/>
      <c r="I194" s="103"/>
      <c r="J194" s="103"/>
      <c r="K194" s="108"/>
      <c r="L194" s="118"/>
      <c r="M194" s="128"/>
      <c r="N194" s="128"/>
      <c r="O194" s="140"/>
      <c r="P194" s="413" t="s">
        <v>27</v>
      </c>
      <c r="Q194" s="422"/>
      <c r="R194" s="430"/>
      <c r="S194" s="441" t="str">
        <f>IF(S193="","",VLOOKUP(S193,'シフト記号表（勤務時間帯）'!$C$6:$K$35,9,FALSE))</f>
        <v/>
      </c>
      <c r="T194" s="447" t="str">
        <f>IF(T193="","",VLOOKUP(T193,'シフト記号表（勤務時間帯）'!$C$6:$K$35,9,FALSE))</f>
        <v/>
      </c>
      <c r="U194" s="447" t="str">
        <f>IF(U193="","",VLOOKUP(U193,'シフト記号表（勤務時間帯）'!$C$6:$K$35,9,FALSE))</f>
        <v/>
      </c>
      <c r="V194" s="447" t="str">
        <f>IF(V193="","",VLOOKUP(V193,'シフト記号表（勤務時間帯）'!$C$6:$K$35,9,FALSE))</f>
        <v/>
      </c>
      <c r="W194" s="447" t="str">
        <f>IF(W193="","",VLOOKUP(W193,'シフト記号表（勤務時間帯）'!$C$6:$K$35,9,FALSE))</f>
        <v/>
      </c>
      <c r="X194" s="447" t="str">
        <f>IF(X193="","",VLOOKUP(X193,'シフト記号表（勤務時間帯）'!$C$6:$K$35,9,FALSE))</f>
        <v/>
      </c>
      <c r="Y194" s="454" t="str">
        <f>IF(Y193="","",VLOOKUP(Y193,'シフト記号表（勤務時間帯）'!$C$6:$K$35,9,FALSE))</f>
        <v/>
      </c>
      <c r="Z194" s="441" t="str">
        <f>IF(Z193="","",VLOOKUP(Z193,'シフト記号表（勤務時間帯）'!$C$6:$K$35,9,FALSE))</f>
        <v/>
      </c>
      <c r="AA194" s="447" t="str">
        <f>IF(AA193="","",VLOOKUP(AA193,'シフト記号表（勤務時間帯）'!$C$6:$K$35,9,FALSE))</f>
        <v/>
      </c>
      <c r="AB194" s="447" t="str">
        <f>IF(AB193="","",VLOOKUP(AB193,'シフト記号表（勤務時間帯）'!$C$6:$K$35,9,FALSE))</f>
        <v/>
      </c>
      <c r="AC194" s="447" t="str">
        <f>IF(AC193="","",VLOOKUP(AC193,'シフト記号表（勤務時間帯）'!$C$6:$K$35,9,FALSE))</f>
        <v/>
      </c>
      <c r="AD194" s="447" t="str">
        <f>IF(AD193="","",VLOOKUP(AD193,'シフト記号表（勤務時間帯）'!$C$6:$K$35,9,FALSE))</f>
        <v/>
      </c>
      <c r="AE194" s="447" t="str">
        <f>IF(AE193="","",VLOOKUP(AE193,'シフト記号表（勤務時間帯）'!$C$6:$K$35,9,FALSE))</f>
        <v/>
      </c>
      <c r="AF194" s="454" t="str">
        <f>IF(AF193="","",VLOOKUP(AF193,'シフト記号表（勤務時間帯）'!$C$6:$K$35,9,FALSE))</f>
        <v/>
      </c>
      <c r="AG194" s="441" t="str">
        <f>IF(AG193="","",VLOOKUP(AG193,'シフト記号表（勤務時間帯）'!$C$6:$K$35,9,FALSE))</f>
        <v/>
      </c>
      <c r="AH194" s="447" t="str">
        <f>IF(AH193="","",VLOOKUP(AH193,'シフト記号表（勤務時間帯）'!$C$6:$K$35,9,FALSE))</f>
        <v/>
      </c>
      <c r="AI194" s="447" t="str">
        <f>IF(AI193="","",VLOOKUP(AI193,'シフト記号表（勤務時間帯）'!$C$6:$K$35,9,FALSE))</f>
        <v/>
      </c>
      <c r="AJ194" s="447" t="str">
        <f>IF(AJ193="","",VLOOKUP(AJ193,'シフト記号表（勤務時間帯）'!$C$6:$K$35,9,FALSE))</f>
        <v/>
      </c>
      <c r="AK194" s="447" t="str">
        <f>IF(AK193="","",VLOOKUP(AK193,'シフト記号表（勤務時間帯）'!$C$6:$K$35,9,FALSE))</f>
        <v/>
      </c>
      <c r="AL194" s="447" t="str">
        <f>IF(AL193="","",VLOOKUP(AL193,'シフト記号表（勤務時間帯）'!$C$6:$K$35,9,FALSE))</f>
        <v/>
      </c>
      <c r="AM194" s="454" t="str">
        <f>IF(AM193="","",VLOOKUP(AM193,'シフト記号表（勤務時間帯）'!$C$6:$K$35,9,FALSE))</f>
        <v/>
      </c>
      <c r="AN194" s="441" t="str">
        <f>IF(AN193="","",VLOOKUP(AN193,'シフト記号表（勤務時間帯）'!$C$6:$K$35,9,FALSE))</f>
        <v/>
      </c>
      <c r="AO194" s="447" t="str">
        <f>IF(AO193="","",VLOOKUP(AO193,'シフト記号表（勤務時間帯）'!$C$6:$K$35,9,FALSE))</f>
        <v/>
      </c>
      <c r="AP194" s="447" t="str">
        <f>IF(AP193="","",VLOOKUP(AP193,'シフト記号表（勤務時間帯）'!$C$6:$K$35,9,FALSE))</f>
        <v/>
      </c>
      <c r="AQ194" s="447" t="str">
        <f>IF(AQ193="","",VLOOKUP(AQ193,'シフト記号表（勤務時間帯）'!$C$6:$K$35,9,FALSE))</f>
        <v/>
      </c>
      <c r="AR194" s="447" t="str">
        <f>IF(AR193="","",VLOOKUP(AR193,'シフト記号表（勤務時間帯）'!$C$6:$K$35,9,FALSE))</f>
        <v/>
      </c>
      <c r="AS194" s="447" t="str">
        <f>IF(AS193="","",VLOOKUP(AS193,'シフト記号表（勤務時間帯）'!$C$6:$K$35,9,FALSE))</f>
        <v/>
      </c>
      <c r="AT194" s="454" t="str">
        <f>IF(AT193="","",VLOOKUP(AT193,'シフト記号表（勤務時間帯）'!$C$6:$K$35,9,FALSE))</f>
        <v/>
      </c>
      <c r="AU194" s="441" t="str">
        <f>IF(AU193="","",VLOOKUP(AU193,'シフト記号表（勤務時間帯）'!$C$6:$K$35,9,FALSE))</f>
        <v/>
      </c>
      <c r="AV194" s="447" t="str">
        <f>IF(AV193="","",VLOOKUP(AV193,'シフト記号表（勤務時間帯）'!$C$6:$K$35,9,FALSE))</f>
        <v/>
      </c>
      <c r="AW194" s="447" t="str">
        <f>IF(AW193="","",VLOOKUP(AW193,'シフト記号表（勤務時間帯）'!$C$6:$K$35,9,FALSE))</f>
        <v/>
      </c>
      <c r="AX194" s="479">
        <f>IF($BB$3="４週",SUM(S194:AT194),IF($BB$3="暦月",SUM(S194:AW194),""))</f>
        <v>0</v>
      </c>
      <c r="AY194" s="490"/>
      <c r="AZ194" s="501">
        <f>IF($BB$3="４週",AX194/4,IF($BB$3="暦月",'地密通所（100名）'!AX194/('地密通所（100名）'!$BB$8/7),""))</f>
        <v>0</v>
      </c>
      <c r="BA194" s="509"/>
      <c r="BB194" s="305"/>
      <c r="BC194" s="128"/>
      <c r="BD194" s="128"/>
      <c r="BE194" s="128"/>
      <c r="BF194" s="140"/>
    </row>
    <row r="195" spans="2:58" ht="20.25" customHeight="1">
      <c r="B195" s="362"/>
      <c r="C195" s="36"/>
      <c r="D195" s="56"/>
      <c r="E195" s="66"/>
      <c r="F195" s="543">
        <f>C193</f>
        <v>0</v>
      </c>
      <c r="G195" s="83"/>
      <c r="H195" s="94"/>
      <c r="I195" s="103"/>
      <c r="J195" s="103"/>
      <c r="K195" s="108"/>
      <c r="L195" s="120"/>
      <c r="M195" s="130"/>
      <c r="N195" s="130"/>
      <c r="O195" s="142"/>
      <c r="P195" s="414" t="s">
        <v>73</v>
      </c>
      <c r="Q195" s="423"/>
      <c r="R195" s="431"/>
      <c r="S195" s="442" t="str">
        <f>IF(S193="","",VLOOKUP(S193,'シフト記号表（勤務時間帯）'!$C$6:$U$35,19,FALSE))</f>
        <v/>
      </c>
      <c r="T195" s="448" t="str">
        <f>IF(T193="","",VLOOKUP(T193,'シフト記号表（勤務時間帯）'!$C$6:$U$35,19,FALSE))</f>
        <v/>
      </c>
      <c r="U195" s="448" t="str">
        <f>IF(U193="","",VLOOKUP(U193,'シフト記号表（勤務時間帯）'!$C$6:$U$35,19,FALSE))</f>
        <v/>
      </c>
      <c r="V195" s="448" t="str">
        <f>IF(V193="","",VLOOKUP(V193,'シフト記号表（勤務時間帯）'!$C$6:$U$35,19,FALSE))</f>
        <v/>
      </c>
      <c r="W195" s="448" t="str">
        <f>IF(W193="","",VLOOKUP(W193,'シフト記号表（勤務時間帯）'!$C$6:$U$35,19,FALSE))</f>
        <v/>
      </c>
      <c r="X195" s="448" t="str">
        <f>IF(X193="","",VLOOKUP(X193,'シフト記号表（勤務時間帯）'!$C$6:$U$35,19,FALSE))</f>
        <v/>
      </c>
      <c r="Y195" s="455" t="str">
        <f>IF(Y193="","",VLOOKUP(Y193,'シフト記号表（勤務時間帯）'!$C$6:$U$35,19,FALSE))</f>
        <v/>
      </c>
      <c r="Z195" s="442" t="str">
        <f>IF(Z193="","",VLOOKUP(Z193,'シフト記号表（勤務時間帯）'!$C$6:$U$35,19,FALSE))</f>
        <v/>
      </c>
      <c r="AA195" s="448" t="str">
        <f>IF(AA193="","",VLOOKUP(AA193,'シフト記号表（勤務時間帯）'!$C$6:$U$35,19,FALSE))</f>
        <v/>
      </c>
      <c r="AB195" s="448" t="str">
        <f>IF(AB193="","",VLOOKUP(AB193,'シフト記号表（勤務時間帯）'!$C$6:$U$35,19,FALSE))</f>
        <v/>
      </c>
      <c r="AC195" s="448" t="str">
        <f>IF(AC193="","",VLOOKUP(AC193,'シフト記号表（勤務時間帯）'!$C$6:$U$35,19,FALSE))</f>
        <v/>
      </c>
      <c r="AD195" s="448" t="str">
        <f>IF(AD193="","",VLOOKUP(AD193,'シフト記号表（勤務時間帯）'!$C$6:$U$35,19,FALSE))</f>
        <v/>
      </c>
      <c r="AE195" s="448" t="str">
        <f>IF(AE193="","",VLOOKUP(AE193,'シフト記号表（勤務時間帯）'!$C$6:$U$35,19,FALSE))</f>
        <v/>
      </c>
      <c r="AF195" s="455" t="str">
        <f>IF(AF193="","",VLOOKUP(AF193,'シフト記号表（勤務時間帯）'!$C$6:$U$35,19,FALSE))</f>
        <v/>
      </c>
      <c r="AG195" s="442" t="str">
        <f>IF(AG193="","",VLOOKUP(AG193,'シフト記号表（勤務時間帯）'!$C$6:$U$35,19,FALSE))</f>
        <v/>
      </c>
      <c r="AH195" s="448" t="str">
        <f>IF(AH193="","",VLOOKUP(AH193,'シフト記号表（勤務時間帯）'!$C$6:$U$35,19,FALSE))</f>
        <v/>
      </c>
      <c r="AI195" s="448" t="str">
        <f>IF(AI193="","",VLOOKUP(AI193,'シフト記号表（勤務時間帯）'!$C$6:$U$35,19,FALSE))</f>
        <v/>
      </c>
      <c r="AJ195" s="448" t="str">
        <f>IF(AJ193="","",VLOOKUP(AJ193,'シフト記号表（勤務時間帯）'!$C$6:$U$35,19,FALSE))</f>
        <v/>
      </c>
      <c r="AK195" s="448" t="str">
        <f>IF(AK193="","",VLOOKUP(AK193,'シフト記号表（勤務時間帯）'!$C$6:$U$35,19,FALSE))</f>
        <v/>
      </c>
      <c r="AL195" s="448" t="str">
        <f>IF(AL193="","",VLOOKUP(AL193,'シフト記号表（勤務時間帯）'!$C$6:$U$35,19,FALSE))</f>
        <v/>
      </c>
      <c r="AM195" s="455" t="str">
        <f>IF(AM193="","",VLOOKUP(AM193,'シフト記号表（勤務時間帯）'!$C$6:$U$35,19,FALSE))</f>
        <v/>
      </c>
      <c r="AN195" s="442" t="str">
        <f>IF(AN193="","",VLOOKUP(AN193,'シフト記号表（勤務時間帯）'!$C$6:$U$35,19,FALSE))</f>
        <v/>
      </c>
      <c r="AO195" s="448" t="str">
        <f>IF(AO193="","",VLOOKUP(AO193,'シフト記号表（勤務時間帯）'!$C$6:$U$35,19,FALSE))</f>
        <v/>
      </c>
      <c r="AP195" s="448" t="str">
        <f>IF(AP193="","",VLOOKUP(AP193,'シフト記号表（勤務時間帯）'!$C$6:$U$35,19,FALSE))</f>
        <v/>
      </c>
      <c r="AQ195" s="448" t="str">
        <f>IF(AQ193="","",VLOOKUP(AQ193,'シフト記号表（勤務時間帯）'!$C$6:$U$35,19,FALSE))</f>
        <v/>
      </c>
      <c r="AR195" s="448" t="str">
        <f>IF(AR193="","",VLOOKUP(AR193,'シフト記号表（勤務時間帯）'!$C$6:$U$35,19,FALSE))</f>
        <v/>
      </c>
      <c r="AS195" s="448" t="str">
        <f>IF(AS193="","",VLOOKUP(AS193,'シフト記号表（勤務時間帯）'!$C$6:$U$35,19,FALSE))</f>
        <v/>
      </c>
      <c r="AT195" s="455" t="str">
        <f>IF(AT193="","",VLOOKUP(AT193,'シフト記号表（勤務時間帯）'!$C$6:$U$35,19,FALSE))</f>
        <v/>
      </c>
      <c r="AU195" s="442" t="str">
        <f>IF(AU193="","",VLOOKUP(AU193,'シフト記号表（勤務時間帯）'!$C$6:$U$35,19,FALSE))</f>
        <v/>
      </c>
      <c r="AV195" s="448" t="str">
        <f>IF(AV193="","",VLOOKUP(AV193,'シフト記号表（勤務時間帯）'!$C$6:$U$35,19,FALSE))</f>
        <v/>
      </c>
      <c r="AW195" s="448" t="str">
        <f>IF(AW193="","",VLOOKUP(AW193,'シフト記号表（勤務時間帯）'!$C$6:$U$35,19,FALSE))</f>
        <v/>
      </c>
      <c r="AX195" s="480">
        <f>IF($BB$3="４週",SUM(S195:AT195),IF($BB$3="暦月",SUM(S195:AW195),""))</f>
        <v>0</v>
      </c>
      <c r="AY195" s="491"/>
      <c r="AZ195" s="502">
        <f>IF($BB$3="４週",AX195/4,IF($BB$3="暦月",'地密通所（100名）'!AX195/('地密通所（100名）'!$BB$8/7),""))</f>
        <v>0</v>
      </c>
      <c r="BA195" s="510"/>
      <c r="BB195" s="306"/>
      <c r="BC195" s="130"/>
      <c r="BD195" s="130"/>
      <c r="BE195" s="130"/>
      <c r="BF195" s="142"/>
    </row>
    <row r="196" spans="2:58" ht="20.25" customHeight="1">
      <c r="B196" s="362">
        <f>B193+1</f>
        <v>59</v>
      </c>
      <c r="C196" s="34"/>
      <c r="D196" s="54"/>
      <c r="E196" s="64"/>
      <c r="F196" s="71"/>
      <c r="G196" s="71"/>
      <c r="H196" s="95"/>
      <c r="I196" s="103"/>
      <c r="J196" s="103"/>
      <c r="K196" s="108"/>
      <c r="L196" s="119"/>
      <c r="M196" s="129"/>
      <c r="N196" s="129"/>
      <c r="O196" s="141"/>
      <c r="P196" s="415" t="s">
        <v>70</v>
      </c>
      <c r="Q196" s="424"/>
      <c r="R196" s="432"/>
      <c r="S196" s="551"/>
      <c r="T196" s="553"/>
      <c r="U196" s="553"/>
      <c r="V196" s="553"/>
      <c r="W196" s="553"/>
      <c r="X196" s="553"/>
      <c r="Y196" s="554"/>
      <c r="Z196" s="551"/>
      <c r="AA196" s="553"/>
      <c r="AB196" s="553"/>
      <c r="AC196" s="553"/>
      <c r="AD196" s="553"/>
      <c r="AE196" s="553"/>
      <c r="AF196" s="554"/>
      <c r="AG196" s="551"/>
      <c r="AH196" s="553"/>
      <c r="AI196" s="553"/>
      <c r="AJ196" s="553"/>
      <c r="AK196" s="553"/>
      <c r="AL196" s="553"/>
      <c r="AM196" s="554"/>
      <c r="AN196" s="551"/>
      <c r="AO196" s="553"/>
      <c r="AP196" s="553"/>
      <c r="AQ196" s="553"/>
      <c r="AR196" s="553"/>
      <c r="AS196" s="553"/>
      <c r="AT196" s="554"/>
      <c r="AU196" s="551"/>
      <c r="AV196" s="553"/>
      <c r="AW196" s="553"/>
      <c r="AX196" s="556"/>
      <c r="AY196" s="560"/>
      <c r="AZ196" s="563"/>
      <c r="BA196" s="566"/>
      <c r="BB196" s="304"/>
      <c r="BC196" s="129"/>
      <c r="BD196" s="129"/>
      <c r="BE196" s="129"/>
      <c r="BF196" s="141"/>
    </row>
    <row r="197" spans="2:58" ht="20.25" customHeight="1">
      <c r="B197" s="362"/>
      <c r="C197" s="35"/>
      <c r="D197" s="55"/>
      <c r="E197" s="65"/>
      <c r="F197" s="69"/>
      <c r="G197" s="82"/>
      <c r="H197" s="94"/>
      <c r="I197" s="103"/>
      <c r="J197" s="103"/>
      <c r="K197" s="108"/>
      <c r="L197" s="118"/>
      <c r="M197" s="128"/>
      <c r="N197" s="128"/>
      <c r="O197" s="140"/>
      <c r="P197" s="413" t="s">
        <v>27</v>
      </c>
      <c r="Q197" s="422"/>
      <c r="R197" s="430"/>
      <c r="S197" s="441" t="str">
        <f>IF(S196="","",VLOOKUP(S196,'シフト記号表（勤務時間帯）'!$C$6:$K$35,9,FALSE))</f>
        <v/>
      </c>
      <c r="T197" s="447" t="str">
        <f>IF(T196="","",VLOOKUP(T196,'シフト記号表（勤務時間帯）'!$C$6:$K$35,9,FALSE))</f>
        <v/>
      </c>
      <c r="U197" s="447" t="str">
        <f>IF(U196="","",VLOOKUP(U196,'シフト記号表（勤務時間帯）'!$C$6:$K$35,9,FALSE))</f>
        <v/>
      </c>
      <c r="V197" s="447" t="str">
        <f>IF(V196="","",VLOOKUP(V196,'シフト記号表（勤務時間帯）'!$C$6:$K$35,9,FALSE))</f>
        <v/>
      </c>
      <c r="W197" s="447" t="str">
        <f>IF(W196="","",VLOOKUP(W196,'シフト記号表（勤務時間帯）'!$C$6:$K$35,9,FALSE))</f>
        <v/>
      </c>
      <c r="X197" s="447" t="str">
        <f>IF(X196="","",VLOOKUP(X196,'シフト記号表（勤務時間帯）'!$C$6:$K$35,9,FALSE))</f>
        <v/>
      </c>
      <c r="Y197" s="454" t="str">
        <f>IF(Y196="","",VLOOKUP(Y196,'シフト記号表（勤務時間帯）'!$C$6:$K$35,9,FALSE))</f>
        <v/>
      </c>
      <c r="Z197" s="441" t="str">
        <f>IF(Z196="","",VLOOKUP(Z196,'シフト記号表（勤務時間帯）'!$C$6:$K$35,9,FALSE))</f>
        <v/>
      </c>
      <c r="AA197" s="447" t="str">
        <f>IF(AA196="","",VLOOKUP(AA196,'シフト記号表（勤務時間帯）'!$C$6:$K$35,9,FALSE))</f>
        <v/>
      </c>
      <c r="AB197" s="447" t="str">
        <f>IF(AB196="","",VLOOKUP(AB196,'シフト記号表（勤務時間帯）'!$C$6:$K$35,9,FALSE))</f>
        <v/>
      </c>
      <c r="AC197" s="447" t="str">
        <f>IF(AC196="","",VLOOKUP(AC196,'シフト記号表（勤務時間帯）'!$C$6:$K$35,9,FALSE))</f>
        <v/>
      </c>
      <c r="AD197" s="447" t="str">
        <f>IF(AD196="","",VLOOKUP(AD196,'シフト記号表（勤務時間帯）'!$C$6:$K$35,9,FALSE))</f>
        <v/>
      </c>
      <c r="AE197" s="447" t="str">
        <f>IF(AE196="","",VLOOKUP(AE196,'シフト記号表（勤務時間帯）'!$C$6:$K$35,9,FALSE))</f>
        <v/>
      </c>
      <c r="AF197" s="454" t="str">
        <f>IF(AF196="","",VLOOKUP(AF196,'シフト記号表（勤務時間帯）'!$C$6:$K$35,9,FALSE))</f>
        <v/>
      </c>
      <c r="AG197" s="441" t="str">
        <f>IF(AG196="","",VLOOKUP(AG196,'シフト記号表（勤務時間帯）'!$C$6:$K$35,9,FALSE))</f>
        <v/>
      </c>
      <c r="AH197" s="447" t="str">
        <f>IF(AH196="","",VLOOKUP(AH196,'シフト記号表（勤務時間帯）'!$C$6:$K$35,9,FALSE))</f>
        <v/>
      </c>
      <c r="AI197" s="447" t="str">
        <f>IF(AI196="","",VLOOKUP(AI196,'シフト記号表（勤務時間帯）'!$C$6:$K$35,9,FALSE))</f>
        <v/>
      </c>
      <c r="AJ197" s="447" t="str">
        <f>IF(AJ196="","",VLOOKUP(AJ196,'シフト記号表（勤務時間帯）'!$C$6:$K$35,9,FALSE))</f>
        <v/>
      </c>
      <c r="AK197" s="447" t="str">
        <f>IF(AK196="","",VLOOKUP(AK196,'シフト記号表（勤務時間帯）'!$C$6:$K$35,9,FALSE))</f>
        <v/>
      </c>
      <c r="AL197" s="447" t="str">
        <f>IF(AL196="","",VLOOKUP(AL196,'シフト記号表（勤務時間帯）'!$C$6:$K$35,9,FALSE))</f>
        <v/>
      </c>
      <c r="AM197" s="454" t="str">
        <f>IF(AM196="","",VLOOKUP(AM196,'シフト記号表（勤務時間帯）'!$C$6:$K$35,9,FALSE))</f>
        <v/>
      </c>
      <c r="AN197" s="441" t="str">
        <f>IF(AN196="","",VLOOKUP(AN196,'シフト記号表（勤務時間帯）'!$C$6:$K$35,9,FALSE))</f>
        <v/>
      </c>
      <c r="AO197" s="447" t="str">
        <f>IF(AO196="","",VLOOKUP(AO196,'シフト記号表（勤務時間帯）'!$C$6:$K$35,9,FALSE))</f>
        <v/>
      </c>
      <c r="AP197" s="447" t="str">
        <f>IF(AP196="","",VLOOKUP(AP196,'シフト記号表（勤務時間帯）'!$C$6:$K$35,9,FALSE))</f>
        <v/>
      </c>
      <c r="AQ197" s="447" t="str">
        <f>IF(AQ196="","",VLOOKUP(AQ196,'シフト記号表（勤務時間帯）'!$C$6:$K$35,9,FALSE))</f>
        <v/>
      </c>
      <c r="AR197" s="447" t="str">
        <f>IF(AR196="","",VLOOKUP(AR196,'シフト記号表（勤務時間帯）'!$C$6:$K$35,9,FALSE))</f>
        <v/>
      </c>
      <c r="AS197" s="447" t="str">
        <f>IF(AS196="","",VLOOKUP(AS196,'シフト記号表（勤務時間帯）'!$C$6:$K$35,9,FALSE))</f>
        <v/>
      </c>
      <c r="AT197" s="454" t="str">
        <f>IF(AT196="","",VLOOKUP(AT196,'シフト記号表（勤務時間帯）'!$C$6:$K$35,9,FALSE))</f>
        <v/>
      </c>
      <c r="AU197" s="441" t="str">
        <f>IF(AU196="","",VLOOKUP(AU196,'シフト記号表（勤務時間帯）'!$C$6:$K$35,9,FALSE))</f>
        <v/>
      </c>
      <c r="AV197" s="447" t="str">
        <f>IF(AV196="","",VLOOKUP(AV196,'シフト記号表（勤務時間帯）'!$C$6:$K$35,9,FALSE))</f>
        <v/>
      </c>
      <c r="AW197" s="447" t="str">
        <f>IF(AW196="","",VLOOKUP(AW196,'シフト記号表（勤務時間帯）'!$C$6:$K$35,9,FALSE))</f>
        <v/>
      </c>
      <c r="AX197" s="479">
        <f>IF($BB$3="４週",SUM(S197:AT197),IF($BB$3="暦月",SUM(S197:AW197),""))</f>
        <v>0</v>
      </c>
      <c r="AY197" s="490"/>
      <c r="AZ197" s="501">
        <f>IF($BB$3="４週",AX197/4,IF($BB$3="暦月",'地密通所（100名）'!AX197/('地密通所（100名）'!$BB$8/7),""))</f>
        <v>0</v>
      </c>
      <c r="BA197" s="509"/>
      <c r="BB197" s="305"/>
      <c r="BC197" s="128"/>
      <c r="BD197" s="128"/>
      <c r="BE197" s="128"/>
      <c r="BF197" s="140"/>
    </row>
    <row r="198" spans="2:58" ht="20.25" customHeight="1">
      <c r="B198" s="362"/>
      <c r="C198" s="36"/>
      <c r="D198" s="56"/>
      <c r="E198" s="66"/>
      <c r="F198" s="543">
        <f>C196</f>
        <v>0</v>
      </c>
      <c r="G198" s="83"/>
      <c r="H198" s="94"/>
      <c r="I198" s="103"/>
      <c r="J198" s="103"/>
      <c r="K198" s="108"/>
      <c r="L198" s="120"/>
      <c r="M198" s="130"/>
      <c r="N198" s="130"/>
      <c r="O198" s="142"/>
      <c r="P198" s="414" t="s">
        <v>73</v>
      </c>
      <c r="Q198" s="423"/>
      <c r="R198" s="431"/>
      <c r="S198" s="442" t="str">
        <f>IF(S196="","",VLOOKUP(S196,'シフト記号表（勤務時間帯）'!$C$6:$U$35,19,FALSE))</f>
        <v/>
      </c>
      <c r="T198" s="448" t="str">
        <f>IF(T196="","",VLOOKUP(T196,'シフト記号表（勤務時間帯）'!$C$6:$U$35,19,FALSE))</f>
        <v/>
      </c>
      <c r="U198" s="448" t="str">
        <f>IF(U196="","",VLOOKUP(U196,'シフト記号表（勤務時間帯）'!$C$6:$U$35,19,FALSE))</f>
        <v/>
      </c>
      <c r="V198" s="448" t="str">
        <f>IF(V196="","",VLOOKUP(V196,'シフト記号表（勤務時間帯）'!$C$6:$U$35,19,FALSE))</f>
        <v/>
      </c>
      <c r="W198" s="448" t="str">
        <f>IF(W196="","",VLOOKUP(W196,'シフト記号表（勤務時間帯）'!$C$6:$U$35,19,FALSE))</f>
        <v/>
      </c>
      <c r="X198" s="448" t="str">
        <f>IF(X196="","",VLOOKUP(X196,'シフト記号表（勤務時間帯）'!$C$6:$U$35,19,FALSE))</f>
        <v/>
      </c>
      <c r="Y198" s="455" t="str">
        <f>IF(Y196="","",VLOOKUP(Y196,'シフト記号表（勤務時間帯）'!$C$6:$U$35,19,FALSE))</f>
        <v/>
      </c>
      <c r="Z198" s="442" t="str">
        <f>IF(Z196="","",VLOOKUP(Z196,'シフト記号表（勤務時間帯）'!$C$6:$U$35,19,FALSE))</f>
        <v/>
      </c>
      <c r="AA198" s="448" t="str">
        <f>IF(AA196="","",VLOOKUP(AA196,'シフト記号表（勤務時間帯）'!$C$6:$U$35,19,FALSE))</f>
        <v/>
      </c>
      <c r="AB198" s="448" t="str">
        <f>IF(AB196="","",VLOOKUP(AB196,'シフト記号表（勤務時間帯）'!$C$6:$U$35,19,FALSE))</f>
        <v/>
      </c>
      <c r="AC198" s="448" t="str">
        <f>IF(AC196="","",VLOOKUP(AC196,'シフト記号表（勤務時間帯）'!$C$6:$U$35,19,FALSE))</f>
        <v/>
      </c>
      <c r="AD198" s="448" t="str">
        <f>IF(AD196="","",VLOOKUP(AD196,'シフト記号表（勤務時間帯）'!$C$6:$U$35,19,FALSE))</f>
        <v/>
      </c>
      <c r="AE198" s="448" t="str">
        <f>IF(AE196="","",VLOOKUP(AE196,'シフト記号表（勤務時間帯）'!$C$6:$U$35,19,FALSE))</f>
        <v/>
      </c>
      <c r="AF198" s="455" t="str">
        <f>IF(AF196="","",VLOOKUP(AF196,'シフト記号表（勤務時間帯）'!$C$6:$U$35,19,FALSE))</f>
        <v/>
      </c>
      <c r="AG198" s="442" t="str">
        <f>IF(AG196="","",VLOOKUP(AG196,'シフト記号表（勤務時間帯）'!$C$6:$U$35,19,FALSE))</f>
        <v/>
      </c>
      <c r="AH198" s="448" t="str">
        <f>IF(AH196="","",VLOOKUP(AH196,'シフト記号表（勤務時間帯）'!$C$6:$U$35,19,FALSE))</f>
        <v/>
      </c>
      <c r="AI198" s="448" t="str">
        <f>IF(AI196="","",VLOOKUP(AI196,'シフト記号表（勤務時間帯）'!$C$6:$U$35,19,FALSE))</f>
        <v/>
      </c>
      <c r="AJ198" s="448" t="str">
        <f>IF(AJ196="","",VLOOKUP(AJ196,'シフト記号表（勤務時間帯）'!$C$6:$U$35,19,FALSE))</f>
        <v/>
      </c>
      <c r="AK198" s="448" t="str">
        <f>IF(AK196="","",VLOOKUP(AK196,'シフト記号表（勤務時間帯）'!$C$6:$U$35,19,FALSE))</f>
        <v/>
      </c>
      <c r="AL198" s="448" t="str">
        <f>IF(AL196="","",VLOOKUP(AL196,'シフト記号表（勤務時間帯）'!$C$6:$U$35,19,FALSE))</f>
        <v/>
      </c>
      <c r="AM198" s="455" t="str">
        <f>IF(AM196="","",VLOOKUP(AM196,'シフト記号表（勤務時間帯）'!$C$6:$U$35,19,FALSE))</f>
        <v/>
      </c>
      <c r="AN198" s="442" t="str">
        <f>IF(AN196="","",VLOOKUP(AN196,'シフト記号表（勤務時間帯）'!$C$6:$U$35,19,FALSE))</f>
        <v/>
      </c>
      <c r="AO198" s="448" t="str">
        <f>IF(AO196="","",VLOOKUP(AO196,'シフト記号表（勤務時間帯）'!$C$6:$U$35,19,FALSE))</f>
        <v/>
      </c>
      <c r="AP198" s="448" t="str">
        <f>IF(AP196="","",VLOOKUP(AP196,'シフト記号表（勤務時間帯）'!$C$6:$U$35,19,FALSE))</f>
        <v/>
      </c>
      <c r="AQ198" s="448" t="str">
        <f>IF(AQ196="","",VLOOKUP(AQ196,'シフト記号表（勤務時間帯）'!$C$6:$U$35,19,FALSE))</f>
        <v/>
      </c>
      <c r="AR198" s="448" t="str">
        <f>IF(AR196="","",VLOOKUP(AR196,'シフト記号表（勤務時間帯）'!$C$6:$U$35,19,FALSE))</f>
        <v/>
      </c>
      <c r="AS198" s="448" t="str">
        <f>IF(AS196="","",VLOOKUP(AS196,'シフト記号表（勤務時間帯）'!$C$6:$U$35,19,FALSE))</f>
        <v/>
      </c>
      <c r="AT198" s="455" t="str">
        <f>IF(AT196="","",VLOOKUP(AT196,'シフト記号表（勤務時間帯）'!$C$6:$U$35,19,FALSE))</f>
        <v/>
      </c>
      <c r="AU198" s="442" t="str">
        <f>IF(AU196="","",VLOOKUP(AU196,'シフト記号表（勤務時間帯）'!$C$6:$U$35,19,FALSE))</f>
        <v/>
      </c>
      <c r="AV198" s="448" t="str">
        <f>IF(AV196="","",VLOOKUP(AV196,'シフト記号表（勤務時間帯）'!$C$6:$U$35,19,FALSE))</f>
        <v/>
      </c>
      <c r="AW198" s="448" t="str">
        <f>IF(AW196="","",VLOOKUP(AW196,'シフト記号表（勤務時間帯）'!$C$6:$U$35,19,FALSE))</f>
        <v/>
      </c>
      <c r="AX198" s="480">
        <f>IF($BB$3="４週",SUM(S198:AT198),IF($BB$3="暦月",SUM(S198:AW198),""))</f>
        <v>0</v>
      </c>
      <c r="AY198" s="491"/>
      <c r="AZ198" s="502">
        <f>IF($BB$3="４週",AX198/4,IF($BB$3="暦月",'地密通所（100名）'!AX198/('地密通所（100名）'!$BB$8/7),""))</f>
        <v>0</v>
      </c>
      <c r="BA198" s="510"/>
      <c r="BB198" s="306"/>
      <c r="BC198" s="130"/>
      <c r="BD198" s="130"/>
      <c r="BE198" s="130"/>
      <c r="BF198" s="142"/>
    </row>
    <row r="199" spans="2:58" ht="20.25" customHeight="1">
      <c r="B199" s="362">
        <f>B196+1</f>
        <v>60</v>
      </c>
      <c r="C199" s="34"/>
      <c r="D199" s="54"/>
      <c r="E199" s="64"/>
      <c r="F199" s="71"/>
      <c r="G199" s="71"/>
      <c r="H199" s="95"/>
      <c r="I199" s="103"/>
      <c r="J199" s="103"/>
      <c r="K199" s="108"/>
      <c r="L199" s="119"/>
      <c r="M199" s="129"/>
      <c r="N199" s="129"/>
      <c r="O199" s="141"/>
      <c r="P199" s="415" t="s">
        <v>70</v>
      </c>
      <c r="Q199" s="424"/>
      <c r="R199" s="432"/>
      <c r="S199" s="551"/>
      <c r="T199" s="553"/>
      <c r="U199" s="553"/>
      <c r="V199" s="553"/>
      <c r="W199" s="553"/>
      <c r="X199" s="553"/>
      <c r="Y199" s="554"/>
      <c r="Z199" s="551"/>
      <c r="AA199" s="553"/>
      <c r="AB199" s="553"/>
      <c r="AC199" s="553"/>
      <c r="AD199" s="553"/>
      <c r="AE199" s="553"/>
      <c r="AF199" s="554"/>
      <c r="AG199" s="551"/>
      <c r="AH199" s="553"/>
      <c r="AI199" s="553"/>
      <c r="AJ199" s="553"/>
      <c r="AK199" s="553"/>
      <c r="AL199" s="553"/>
      <c r="AM199" s="554"/>
      <c r="AN199" s="551"/>
      <c r="AO199" s="553"/>
      <c r="AP199" s="553"/>
      <c r="AQ199" s="553"/>
      <c r="AR199" s="553"/>
      <c r="AS199" s="553"/>
      <c r="AT199" s="554"/>
      <c r="AU199" s="551"/>
      <c r="AV199" s="553"/>
      <c r="AW199" s="553"/>
      <c r="AX199" s="556"/>
      <c r="AY199" s="560"/>
      <c r="AZ199" s="563"/>
      <c r="BA199" s="566"/>
      <c r="BB199" s="304"/>
      <c r="BC199" s="129"/>
      <c r="BD199" s="129"/>
      <c r="BE199" s="129"/>
      <c r="BF199" s="141"/>
    </row>
    <row r="200" spans="2:58" ht="20.25" customHeight="1">
      <c r="B200" s="362"/>
      <c r="C200" s="35"/>
      <c r="D200" s="55"/>
      <c r="E200" s="65"/>
      <c r="F200" s="69"/>
      <c r="G200" s="82"/>
      <c r="H200" s="94"/>
      <c r="I200" s="103"/>
      <c r="J200" s="103"/>
      <c r="K200" s="108"/>
      <c r="L200" s="118"/>
      <c r="M200" s="128"/>
      <c r="N200" s="128"/>
      <c r="O200" s="140"/>
      <c r="P200" s="413" t="s">
        <v>27</v>
      </c>
      <c r="Q200" s="422"/>
      <c r="R200" s="430"/>
      <c r="S200" s="441" t="str">
        <f>IF(S199="","",VLOOKUP(S199,'シフト記号表（勤務時間帯）'!$C$6:$K$35,9,FALSE))</f>
        <v/>
      </c>
      <c r="T200" s="447" t="str">
        <f>IF(T199="","",VLOOKUP(T199,'シフト記号表（勤務時間帯）'!$C$6:$K$35,9,FALSE))</f>
        <v/>
      </c>
      <c r="U200" s="447" t="str">
        <f>IF(U199="","",VLOOKUP(U199,'シフト記号表（勤務時間帯）'!$C$6:$K$35,9,FALSE))</f>
        <v/>
      </c>
      <c r="V200" s="447" t="str">
        <f>IF(V199="","",VLOOKUP(V199,'シフト記号表（勤務時間帯）'!$C$6:$K$35,9,FALSE))</f>
        <v/>
      </c>
      <c r="W200" s="447" t="str">
        <f>IF(W199="","",VLOOKUP(W199,'シフト記号表（勤務時間帯）'!$C$6:$K$35,9,FALSE))</f>
        <v/>
      </c>
      <c r="X200" s="447" t="str">
        <f>IF(X199="","",VLOOKUP(X199,'シフト記号表（勤務時間帯）'!$C$6:$K$35,9,FALSE))</f>
        <v/>
      </c>
      <c r="Y200" s="454" t="str">
        <f>IF(Y199="","",VLOOKUP(Y199,'シフト記号表（勤務時間帯）'!$C$6:$K$35,9,FALSE))</f>
        <v/>
      </c>
      <c r="Z200" s="441" t="str">
        <f>IF(Z199="","",VLOOKUP(Z199,'シフト記号表（勤務時間帯）'!$C$6:$K$35,9,FALSE))</f>
        <v/>
      </c>
      <c r="AA200" s="447" t="str">
        <f>IF(AA199="","",VLOOKUP(AA199,'シフト記号表（勤務時間帯）'!$C$6:$K$35,9,FALSE))</f>
        <v/>
      </c>
      <c r="AB200" s="447" t="str">
        <f>IF(AB199="","",VLOOKUP(AB199,'シフト記号表（勤務時間帯）'!$C$6:$K$35,9,FALSE))</f>
        <v/>
      </c>
      <c r="AC200" s="447" t="str">
        <f>IF(AC199="","",VLOOKUP(AC199,'シフト記号表（勤務時間帯）'!$C$6:$K$35,9,FALSE))</f>
        <v/>
      </c>
      <c r="AD200" s="447" t="str">
        <f>IF(AD199="","",VLOOKUP(AD199,'シフト記号表（勤務時間帯）'!$C$6:$K$35,9,FALSE))</f>
        <v/>
      </c>
      <c r="AE200" s="447" t="str">
        <f>IF(AE199="","",VLOOKUP(AE199,'シフト記号表（勤務時間帯）'!$C$6:$K$35,9,FALSE))</f>
        <v/>
      </c>
      <c r="AF200" s="454" t="str">
        <f>IF(AF199="","",VLOOKUP(AF199,'シフト記号表（勤務時間帯）'!$C$6:$K$35,9,FALSE))</f>
        <v/>
      </c>
      <c r="AG200" s="441" t="str">
        <f>IF(AG199="","",VLOOKUP(AG199,'シフト記号表（勤務時間帯）'!$C$6:$K$35,9,FALSE))</f>
        <v/>
      </c>
      <c r="AH200" s="447" t="str">
        <f>IF(AH199="","",VLOOKUP(AH199,'シフト記号表（勤務時間帯）'!$C$6:$K$35,9,FALSE))</f>
        <v/>
      </c>
      <c r="AI200" s="447" t="str">
        <f>IF(AI199="","",VLOOKUP(AI199,'シフト記号表（勤務時間帯）'!$C$6:$K$35,9,FALSE))</f>
        <v/>
      </c>
      <c r="AJ200" s="447" t="str">
        <f>IF(AJ199="","",VLOOKUP(AJ199,'シフト記号表（勤務時間帯）'!$C$6:$K$35,9,FALSE))</f>
        <v/>
      </c>
      <c r="AK200" s="447" t="str">
        <f>IF(AK199="","",VLOOKUP(AK199,'シフト記号表（勤務時間帯）'!$C$6:$K$35,9,FALSE))</f>
        <v/>
      </c>
      <c r="AL200" s="447" t="str">
        <f>IF(AL199="","",VLOOKUP(AL199,'シフト記号表（勤務時間帯）'!$C$6:$K$35,9,FALSE))</f>
        <v/>
      </c>
      <c r="AM200" s="454" t="str">
        <f>IF(AM199="","",VLOOKUP(AM199,'シフト記号表（勤務時間帯）'!$C$6:$K$35,9,FALSE))</f>
        <v/>
      </c>
      <c r="AN200" s="441" t="str">
        <f>IF(AN199="","",VLOOKUP(AN199,'シフト記号表（勤務時間帯）'!$C$6:$K$35,9,FALSE))</f>
        <v/>
      </c>
      <c r="AO200" s="447" t="str">
        <f>IF(AO199="","",VLOOKUP(AO199,'シフト記号表（勤務時間帯）'!$C$6:$K$35,9,FALSE))</f>
        <v/>
      </c>
      <c r="AP200" s="447" t="str">
        <f>IF(AP199="","",VLOOKUP(AP199,'シフト記号表（勤務時間帯）'!$C$6:$K$35,9,FALSE))</f>
        <v/>
      </c>
      <c r="AQ200" s="447" t="str">
        <f>IF(AQ199="","",VLOOKUP(AQ199,'シフト記号表（勤務時間帯）'!$C$6:$K$35,9,FALSE))</f>
        <v/>
      </c>
      <c r="AR200" s="447" t="str">
        <f>IF(AR199="","",VLOOKUP(AR199,'シフト記号表（勤務時間帯）'!$C$6:$K$35,9,FALSE))</f>
        <v/>
      </c>
      <c r="AS200" s="447" t="str">
        <f>IF(AS199="","",VLOOKUP(AS199,'シフト記号表（勤務時間帯）'!$C$6:$K$35,9,FALSE))</f>
        <v/>
      </c>
      <c r="AT200" s="454" t="str">
        <f>IF(AT199="","",VLOOKUP(AT199,'シフト記号表（勤務時間帯）'!$C$6:$K$35,9,FALSE))</f>
        <v/>
      </c>
      <c r="AU200" s="441" t="str">
        <f>IF(AU199="","",VLOOKUP(AU199,'シフト記号表（勤務時間帯）'!$C$6:$K$35,9,FALSE))</f>
        <v/>
      </c>
      <c r="AV200" s="447" t="str">
        <f>IF(AV199="","",VLOOKUP(AV199,'シフト記号表（勤務時間帯）'!$C$6:$K$35,9,FALSE))</f>
        <v/>
      </c>
      <c r="AW200" s="447" t="str">
        <f>IF(AW199="","",VLOOKUP(AW199,'シフト記号表（勤務時間帯）'!$C$6:$K$35,9,FALSE))</f>
        <v/>
      </c>
      <c r="AX200" s="479">
        <f>IF($BB$3="４週",SUM(S200:AT200),IF($BB$3="暦月",SUM(S200:AW200),""))</f>
        <v>0</v>
      </c>
      <c r="AY200" s="490"/>
      <c r="AZ200" s="501">
        <f>IF($BB$3="４週",AX200/4,IF($BB$3="暦月",'地密通所（100名）'!AX200/('地密通所（100名）'!$BB$8/7),""))</f>
        <v>0</v>
      </c>
      <c r="BA200" s="509"/>
      <c r="BB200" s="305"/>
      <c r="BC200" s="128"/>
      <c r="BD200" s="128"/>
      <c r="BE200" s="128"/>
      <c r="BF200" s="140"/>
    </row>
    <row r="201" spans="2:58" ht="20.25" customHeight="1">
      <c r="B201" s="362"/>
      <c r="C201" s="36"/>
      <c r="D201" s="56"/>
      <c r="E201" s="66"/>
      <c r="F201" s="543">
        <f>C199</f>
        <v>0</v>
      </c>
      <c r="G201" s="83"/>
      <c r="H201" s="94"/>
      <c r="I201" s="103"/>
      <c r="J201" s="103"/>
      <c r="K201" s="108"/>
      <c r="L201" s="120"/>
      <c r="M201" s="130"/>
      <c r="N201" s="130"/>
      <c r="O201" s="142"/>
      <c r="P201" s="414" t="s">
        <v>73</v>
      </c>
      <c r="Q201" s="423"/>
      <c r="R201" s="431"/>
      <c r="S201" s="442" t="str">
        <f>IF(S199="","",VLOOKUP(S199,'シフト記号表（勤務時間帯）'!$C$6:$U$35,19,FALSE))</f>
        <v/>
      </c>
      <c r="T201" s="448" t="str">
        <f>IF(T199="","",VLOOKUP(T199,'シフト記号表（勤務時間帯）'!$C$6:$U$35,19,FALSE))</f>
        <v/>
      </c>
      <c r="U201" s="448" t="str">
        <f>IF(U199="","",VLOOKUP(U199,'シフト記号表（勤務時間帯）'!$C$6:$U$35,19,FALSE))</f>
        <v/>
      </c>
      <c r="V201" s="448" t="str">
        <f>IF(V199="","",VLOOKUP(V199,'シフト記号表（勤務時間帯）'!$C$6:$U$35,19,FALSE))</f>
        <v/>
      </c>
      <c r="W201" s="448" t="str">
        <f>IF(W199="","",VLOOKUP(W199,'シフト記号表（勤務時間帯）'!$C$6:$U$35,19,FALSE))</f>
        <v/>
      </c>
      <c r="X201" s="448" t="str">
        <f>IF(X199="","",VLOOKUP(X199,'シフト記号表（勤務時間帯）'!$C$6:$U$35,19,FALSE))</f>
        <v/>
      </c>
      <c r="Y201" s="455" t="str">
        <f>IF(Y199="","",VLOOKUP(Y199,'シフト記号表（勤務時間帯）'!$C$6:$U$35,19,FALSE))</f>
        <v/>
      </c>
      <c r="Z201" s="442" t="str">
        <f>IF(Z199="","",VLOOKUP(Z199,'シフト記号表（勤務時間帯）'!$C$6:$U$35,19,FALSE))</f>
        <v/>
      </c>
      <c r="AA201" s="448" t="str">
        <f>IF(AA199="","",VLOOKUP(AA199,'シフト記号表（勤務時間帯）'!$C$6:$U$35,19,FALSE))</f>
        <v/>
      </c>
      <c r="AB201" s="448" t="str">
        <f>IF(AB199="","",VLOOKUP(AB199,'シフト記号表（勤務時間帯）'!$C$6:$U$35,19,FALSE))</f>
        <v/>
      </c>
      <c r="AC201" s="448" t="str">
        <f>IF(AC199="","",VLOOKUP(AC199,'シフト記号表（勤務時間帯）'!$C$6:$U$35,19,FALSE))</f>
        <v/>
      </c>
      <c r="AD201" s="448" t="str">
        <f>IF(AD199="","",VLOOKUP(AD199,'シフト記号表（勤務時間帯）'!$C$6:$U$35,19,FALSE))</f>
        <v/>
      </c>
      <c r="AE201" s="448" t="str">
        <f>IF(AE199="","",VLOOKUP(AE199,'シフト記号表（勤務時間帯）'!$C$6:$U$35,19,FALSE))</f>
        <v/>
      </c>
      <c r="AF201" s="455" t="str">
        <f>IF(AF199="","",VLOOKUP(AF199,'シフト記号表（勤務時間帯）'!$C$6:$U$35,19,FALSE))</f>
        <v/>
      </c>
      <c r="AG201" s="442" t="str">
        <f>IF(AG199="","",VLOOKUP(AG199,'シフト記号表（勤務時間帯）'!$C$6:$U$35,19,FALSE))</f>
        <v/>
      </c>
      <c r="AH201" s="448" t="str">
        <f>IF(AH199="","",VLOOKUP(AH199,'シフト記号表（勤務時間帯）'!$C$6:$U$35,19,FALSE))</f>
        <v/>
      </c>
      <c r="AI201" s="448" t="str">
        <f>IF(AI199="","",VLOOKUP(AI199,'シフト記号表（勤務時間帯）'!$C$6:$U$35,19,FALSE))</f>
        <v/>
      </c>
      <c r="AJ201" s="448" t="str">
        <f>IF(AJ199="","",VLOOKUP(AJ199,'シフト記号表（勤務時間帯）'!$C$6:$U$35,19,FALSE))</f>
        <v/>
      </c>
      <c r="AK201" s="448" t="str">
        <f>IF(AK199="","",VLOOKUP(AK199,'シフト記号表（勤務時間帯）'!$C$6:$U$35,19,FALSE))</f>
        <v/>
      </c>
      <c r="AL201" s="448" t="str">
        <f>IF(AL199="","",VLOOKUP(AL199,'シフト記号表（勤務時間帯）'!$C$6:$U$35,19,FALSE))</f>
        <v/>
      </c>
      <c r="AM201" s="455" t="str">
        <f>IF(AM199="","",VLOOKUP(AM199,'シフト記号表（勤務時間帯）'!$C$6:$U$35,19,FALSE))</f>
        <v/>
      </c>
      <c r="AN201" s="442" t="str">
        <f>IF(AN199="","",VLOOKUP(AN199,'シフト記号表（勤務時間帯）'!$C$6:$U$35,19,FALSE))</f>
        <v/>
      </c>
      <c r="AO201" s="448" t="str">
        <f>IF(AO199="","",VLOOKUP(AO199,'シフト記号表（勤務時間帯）'!$C$6:$U$35,19,FALSE))</f>
        <v/>
      </c>
      <c r="AP201" s="448" t="str">
        <f>IF(AP199="","",VLOOKUP(AP199,'シフト記号表（勤務時間帯）'!$C$6:$U$35,19,FALSE))</f>
        <v/>
      </c>
      <c r="AQ201" s="448" t="str">
        <f>IF(AQ199="","",VLOOKUP(AQ199,'シフト記号表（勤務時間帯）'!$C$6:$U$35,19,FALSE))</f>
        <v/>
      </c>
      <c r="AR201" s="448" t="str">
        <f>IF(AR199="","",VLOOKUP(AR199,'シフト記号表（勤務時間帯）'!$C$6:$U$35,19,FALSE))</f>
        <v/>
      </c>
      <c r="AS201" s="448" t="str">
        <f>IF(AS199="","",VLOOKUP(AS199,'シフト記号表（勤務時間帯）'!$C$6:$U$35,19,FALSE))</f>
        <v/>
      </c>
      <c r="AT201" s="455" t="str">
        <f>IF(AT199="","",VLOOKUP(AT199,'シフト記号表（勤務時間帯）'!$C$6:$U$35,19,FALSE))</f>
        <v/>
      </c>
      <c r="AU201" s="442" t="str">
        <f>IF(AU199="","",VLOOKUP(AU199,'シフト記号表（勤務時間帯）'!$C$6:$U$35,19,FALSE))</f>
        <v/>
      </c>
      <c r="AV201" s="448" t="str">
        <f>IF(AV199="","",VLOOKUP(AV199,'シフト記号表（勤務時間帯）'!$C$6:$U$35,19,FALSE))</f>
        <v/>
      </c>
      <c r="AW201" s="448" t="str">
        <f>IF(AW199="","",VLOOKUP(AW199,'シフト記号表（勤務時間帯）'!$C$6:$U$35,19,FALSE))</f>
        <v/>
      </c>
      <c r="AX201" s="480">
        <f>IF($BB$3="４週",SUM(S201:AT201),IF($BB$3="暦月",SUM(S201:AW201),""))</f>
        <v>0</v>
      </c>
      <c r="AY201" s="491"/>
      <c r="AZ201" s="502">
        <f>IF($BB$3="４週",AX201/4,IF($BB$3="暦月",'地密通所（100名）'!AX201/('地密通所（100名）'!$BB$8/7),""))</f>
        <v>0</v>
      </c>
      <c r="BA201" s="510"/>
      <c r="BB201" s="306"/>
      <c r="BC201" s="130"/>
      <c r="BD201" s="130"/>
      <c r="BE201" s="130"/>
      <c r="BF201" s="142"/>
    </row>
    <row r="202" spans="2:58" ht="20.25" customHeight="1">
      <c r="B202" s="362">
        <f>B199+1</f>
        <v>61</v>
      </c>
      <c r="C202" s="34"/>
      <c r="D202" s="54"/>
      <c r="E202" s="64"/>
      <c r="F202" s="71"/>
      <c r="G202" s="71"/>
      <c r="H202" s="95"/>
      <c r="I202" s="103"/>
      <c r="J202" s="103"/>
      <c r="K202" s="108"/>
      <c r="L202" s="119"/>
      <c r="M202" s="129"/>
      <c r="N202" s="129"/>
      <c r="O202" s="141"/>
      <c r="P202" s="415" t="s">
        <v>70</v>
      </c>
      <c r="Q202" s="424"/>
      <c r="R202" s="432"/>
      <c r="S202" s="551"/>
      <c r="T202" s="553"/>
      <c r="U202" s="553"/>
      <c r="V202" s="553"/>
      <c r="W202" s="553"/>
      <c r="X202" s="553"/>
      <c r="Y202" s="554"/>
      <c r="Z202" s="551"/>
      <c r="AA202" s="553"/>
      <c r="AB202" s="553"/>
      <c r="AC202" s="553"/>
      <c r="AD202" s="553"/>
      <c r="AE202" s="553"/>
      <c r="AF202" s="554"/>
      <c r="AG202" s="551"/>
      <c r="AH202" s="553"/>
      <c r="AI202" s="553"/>
      <c r="AJ202" s="553"/>
      <c r="AK202" s="553"/>
      <c r="AL202" s="553"/>
      <c r="AM202" s="554"/>
      <c r="AN202" s="551"/>
      <c r="AO202" s="553"/>
      <c r="AP202" s="553"/>
      <c r="AQ202" s="553"/>
      <c r="AR202" s="553"/>
      <c r="AS202" s="553"/>
      <c r="AT202" s="554"/>
      <c r="AU202" s="551"/>
      <c r="AV202" s="553"/>
      <c r="AW202" s="553"/>
      <c r="AX202" s="556"/>
      <c r="AY202" s="560"/>
      <c r="AZ202" s="563"/>
      <c r="BA202" s="566"/>
      <c r="BB202" s="304"/>
      <c r="BC202" s="129"/>
      <c r="BD202" s="129"/>
      <c r="BE202" s="129"/>
      <c r="BF202" s="141"/>
    </row>
    <row r="203" spans="2:58" ht="20.25" customHeight="1">
      <c r="B203" s="362"/>
      <c r="C203" s="35"/>
      <c r="D203" s="55"/>
      <c r="E203" s="65"/>
      <c r="F203" s="69"/>
      <c r="G203" s="82"/>
      <c r="H203" s="94"/>
      <c r="I203" s="103"/>
      <c r="J203" s="103"/>
      <c r="K203" s="108"/>
      <c r="L203" s="118"/>
      <c r="M203" s="128"/>
      <c r="N203" s="128"/>
      <c r="O203" s="140"/>
      <c r="P203" s="413" t="s">
        <v>27</v>
      </c>
      <c r="Q203" s="422"/>
      <c r="R203" s="430"/>
      <c r="S203" s="441" t="str">
        <f>IF(S202="","",VLOOKUP(S202,'シフト記号表（勤務時間帯）'!$C$6:$K$35,9,FALSE))</f>
        <v/>
      </c>
      <c r="T203" s="447" t="str">
        <f>IF(T202="","",VLOOKUP(T202,'シフト記号表（勤務時間帯）'!$C$6:$K$35,9,FALSE))</f>
        <v/>
      </c>
      <c r="U203" s="447" t="str">
        <f>IF(U202="","",VLOOKUP(U202,'シフト記号表（勤務時間帯）'!$C$6:$K$35,9,FALSE))</f>
        <v/>
      </c>
      <c r="V203" s="447" t="str">
        <f>IF(V202="","",VLOOKUP(V202,'シフト記号表（勤務時間帯）'!$C$6:$K$35,9,FALSE))</f>
        <v/>
      </c>
      <c r="W203" s="447" t="str">
        <f>IF(W202="","",VLOOKUP(W202,'シフト記号表（勤務時間帯）'!$C$6:$K$35,9,FALSE))</f>
        <v/>
      </c>
      <c r="X203" s="447" t="str">
        <f>IF(X202="","",VLOOKUP(X202,'シフト記号表（勤務時間帯）'!$C$6:$K$35,9,FALSE))</f>
        <v/>
      </c>
      <c r="Y203" s="454" t="str">
        <f>IF(Y202="","",VLOOKUP(Y202,'シフト記号表（勤務時間帯）'!$C$6:$K$35,9,FALSE))</f>
        <v/>
      </c>
      <c r="Z203" s="441" t="str">
        <f>IF(Z202="","",VLOOKUP(Z202,'シフト記号表（勤務時間帯）'!$C$6:$K$35,9,FALSE))</f>
        <v/>
      </c>
      <c r="AA203" s="447" t="str">
        <f>IF(AA202="","",VLOOKUP(AA202,'シフト記号表（勤務時間帯）'!$C$6:$K$35,9,FALSE))</f>
        <v/>
      </c>
      <c r="AB203" s="447" t="str">
        <f>IF(AB202="","",VLOOKUP(AB202,'シフト記号表（勤務時間帯）'!$C$6:$K$35,9,FALSE))</f>
        <v/>
      </c>
      <c r="AC203" s="447" t="str">
        <f>IF(AC202="","",VLOOKUP(AC202,'シフト記号表（勤務時間帯）'!$C$6:$K$35,9,FALSE))</f>
        <v/>
      </c>
      <c r="AD203" s="447" t="str">
        <f>IF(AD202="","",VLOOKUP(AD202,'シフト記号表（勤務時間帯）'!$C$6:$K$35,9,FALSE))</f>
        <v/>
      </c>
      <c r="AE203" s="447" t="str">
        <f>IF(AE202="","",VLOOKUP(AE202,'シフト記号表（勤務時間帯）'!$C$6:$K$35,9,FALSE))</f>
        <v/>
      </c>
      <c r="AF203" s="454" t="str">
        <f>IF(AF202="","",VLOOKUP(AF202,'シフト記号表（勤務時間帯）'!$C$6:$K$35,9,FALSE))</f>
        <v/>
      </c>
      <c r="AG203" s="441" t="str">
        <f>IF(AG202="","",VLOOKUP(AG202,'シフト記号表（勤務時間帯）'!$C$6:$K$35,9,FALSE))</f>
        <v/>
      </c>
      <c r="AH203" s="447" t="str">
        <f>IF(AH202="","",VLOOKUP(AH202,'シフト記号表（勤務時間帯）'!$C$6:$K$35,9,FALSE))</f>
        <v/>
      </c>
      <c r="AI203" s="447" t="str">
        <f>IF(AI202="","",VLOOKUP(AI202,'シフト記号表（勤務時間帯）'!$C$6:$K$35,9,FALSE))</f>
        <v/>
      </c>
      <c r="AJ203" s="447" t="str">
        <f>IF(AJ202="","",VLOOKUP(AJ202,'シフト記号表（勤務時間帯）'!$C$6:$K$35,9,FALSE))</f>
        <v/>
      </c>
      <c r="AK203" s="447" t="str">
        <f>IF(AK202="","",VLOOKUP(AK202,'シフト記号表（勤務時間帯）'!$C$6:$K$35,9,FALSE))</f>
        <v/>
      </c>
      <c r="AL203" s="447" t="str">
        <f>IF(AL202="","",VLOOKUP(AL202,'シフト記号表（勤務時間帯）'!$C$6:$K$35,9,FALSE))</f>
        <v/>
      </c>
      <c r="AM203" s="454" t="str">
        <f>IF(AM202="","",VLOOKUP(AM202,'シフト記号表（勤務時間帯）'!$C$6:$K$35,9,FALSE))</f>
        <v/>
      </c>
      <c r="AN203" s="441" t="str">
        <f>IF(AN202="","",VLOOKUP(AN202,'シフト記号表（勤務時間帯）'!$C$6:$K$35,9,FALSE))</f>
        <v/>
      </c>
      <c r="AO203" s="447" t="str">
        <f>IF(AO202="","",VLOOKUP(AO202,'シフト記号表（勤務時間帯）'!$C$6:$K$35,9,FALSE))</f>
        <v/>
      </c>
      <c r="AP203" s="447" t="str">
        <f>IF(AP202="","",VLOOKUP(AP202,'シフト記号表（勤務時間帯）'!$C$6:$K$35,9,FALSE))</f>
        <v/>
      </c>
      <c r="AQ203" s="447" t="str">
        <f>IF(AQ202="","",VLOOKUP(AQ202,'シフト記号表（勤務時間帯）'!$C$6:$K$35,9,FALSE))</f>
        <v/>
      </c>
      <c r="AR203" s="447" t="str">
        <f>IF(AR202="","",VLOOKUP(AR202,'シフト記号表（勤務時間帯）'!$C$6:$K$35,9,FALSE))</f>
        <v/>
      </c>
      <c r="AS203" s="447" t="str">
        <f>IF(AS202="","",VLOOKUP(AS202,'シフト記号表（勤務時間帯）'!$C$6:$K$35,9,FALSE))</f>
        <v/>
      </c>
      <c r="AT203" s="454" t="str">
        <f>IF(AT202="","",VLOOKUP(AT202,'シフト記号表（勤務時間帯）'!$C$6:$K$35,9,FALSE))</f>
        <v/>
      </c>
      <c r="AU203" s="441" t="str">
        <f>IF(AU202="","",VLOOKUP(AU202,'シフト記号表（勤務時間帯）'!$C$6:$K$35,9,FALSE))</f>
        <v/>
      </c>
      <c r="AV203" s="447" t="str">
        <f>IF(AV202="","",VLOOKUP(AV202,'シフト記号表（勤務時間帯）'!$C$6:$K$35,9,FALSE))</f>
        <v/>
      </c>
      <c r="AW203" s="447" t="str">
        <f>IF(AW202="","",VLOOKUP(AW202,'シフト記号表（勤務時間帯）'!$C$6:$K$35,9,FALSE))</f>
        <v/>
      </c>
      <c r="AX203" s="479">
        <f>IF($BB$3="４週",SUM(S203:AT203),IF($BB$3="暦月",SUM(S203:AW203),""))</f>
        <v>0</v>
      </c>
      <c r="AY203" s="490"/>
      <c r="AZ203" s="501">
        <f>IF($BB$3="４週",AX203/4,IF($BB$3="暦月",'地密通所（100名）'!AX203/('地密通所（100名）'!$BB$8/7),""))</f>
        <v>0</v>
      </c>
      <c r="BA203" s="509"/>
      <c r="BB203" s="305"/>
      <c r="BC203" s="128"/>
      <c r="BD203" s="128"/>
      <c r="BE203" s="128"/>
      <c r="BF203" s="140"/>
    </row>
    <row r="204" spans="2:58" ht="20.25" customHeight="1">
      <c r="B204" s="362"/>
      <c r="C204" s="36"/>
      <c r="D204" s="56"/>
      <c r="E204" s="66"/>
      <c r="F204" s="543">
        <f>C202</f>
        <v>0</v>
      </c>
      <c r="G204" s="83"/>
      <c r="H204" s="94"/>
      <c r="I204" s="103"/>
      <c r="J204" s="103"/>
      <c r="K204" s="108"/>
      <c r="L204" s="120"/>
      <c r="M204" s="130"/>
      <c r="N204" s="130"/>
      <c r="O204" s="142"/>
      <c r="P204" s="414" t="s">
        <v>73</v>
      </c>
      <c r="Q204" s="423"/>
      <c r="R204" s="431"/>
      <c r="S204" s="442" t="str">
        <f>IF(S202="","",VLOOKUP(S202,'シフト記号表（勤務時間帯）'!$C$6:$U$35,19,FALSE))</f>
        <v/>
      </c>
      <c r="T204" s="448" t="str">
        <f>IF(T202="","",VLOOKUP(T202,'シフト記号表（勤務時間帯）'!$C$6:$U$35,19,FALSE))</f>
        <v/>
      </c>
      <c r="U204" s="448" t="str">
        <f>IF(U202="","",VLOOKUP(U202,'シフト記号表（勤務時間帯）'!$C$6:$U$35,19,FALSE))</f>
        <v/>
      </c>
      <c r="V204" s="448" t="str">
        <f>IF(V202="","",VLOOKUP(V202,'シフト記号表（勤務時間帯）'!$C$6:$U$35,19,FALSE))</f>
        <v/>
      </c>
      <c r="W204" s="448" t="str">
        <f>IF(W202="","",VLOOKUP(W202,'シフト記号表（勤務時間帯）'!$C$6:$U$35,19,FALSE))</f>
        <v/>
      </c>
      <c r="X204" s="448" t="str">
        <f>IF(X202="","",VLOOKUP(X202,'シフト記号表（勤務時間帯）'!$C$6:$U$35,19,FALSE))</f>
        <v/>
      </c>
      <c r="Y204" s="455" t="str">
        <f>IF(Y202="","",VLOOKUP(Y202,'シフト記号表（勤務時間帯）'!$C$6:$U$35,19,FALSE))</f>
        <v/>
      </c>
      <c r="Z204" s="442" t="str">
        <f>IF(Z202="","",VLOOKUP(Z202,'シフト記号表（勤務時間帯）'!$C$6:$U$35,19,FALSE))</f>
        <v/>
      </c>
      <c r="AA204" s="448" t="str">
        <f>IF(AA202="","",VLOOKUP(AA202,'シフト記号表（勤務時間帯）'!$C$6:$U$35,19,FALSE))</f>
        <v/>
      </c>
      <c r="AB204" s="448" t="str">
        <f>IF(AB202="","",VLOOKUP(AB202,'シフト記号表（勤務時間帯）'!$C$6:$U$35,19,FALSE))</f>
        <v/>
      </c>
      <c r="AC204" s="448" t="str">
        <f>IF(AC202="","",VLOOKUP(AC202,'シフト記号表（勤務時間帯）'!$C$6:$U$35,19,FALSE))</f>
        <v/>
      </c>
      <c r="AD204" s="448" t="str">
        <f>IF(AD202="","",VLOOKUP(AD202,'シフト記号表（勤務時間帯）'!$C$6:$U$35,19,FALSE))</f>
        <v/>
      </c>
      <c r="AE204" s="448" t="str">
        <f>IF(AE202="","",VLOOKUP(AE202,'シフト記号表（勤務時間帯）'!$C$6:$U$35,19,FALSE))</f>
        <v/>
      </c>
      <c r="AF204" s="455" t="str">
        <f>IF(AF202="","",VLOOKUP(AF202,'シフト記号表（勤務時間帯）'!$C$6:$U$35,19,FALSE))</f>
        <v/>
      </c>
      <c r="AG204" s="442" t="str">
        <f>IF(AG202="","",VLOOKUP(AG202,'シフト記号表（勤務時間帯）'!$C$6:$U$35,19,FALSE))</f>
        <v/>
      </c>
      <c r="AH204" s="448" t="str">
        <f>IF(AH202="","",VLOOKUP(AH202,'シフト記号表（勤務時間帯）'!$C$6:$U$35,19,FALSE))</f>
        <v/>
      </c>
      <c r="AI204" s="448" t="str">
        <f>IF(AI202="","",VLOOKUP(AI202,'シフト記号表（勤務時間帯）'!$C$6:$U$35,19,FALSE))</f>
        <v/>
      </c>
      <c r="AJ204" s="448" t="str">
        <f>IF(AJ202="","",VLOOKUP(AJ202,'シフト記号表（勤務時間帯）'!$C$6:$U$35,19,FALSE))</f>
        <v/>
      </c>
      <c r="AK204" s="448" t="str">
        <f>IF(AK202="","",VLOOKUP(AK202,'シフト記号表（勤務時間帯）'!$C$6:$U$35,19,FALSE))</f>
        <v/>
      </c>
      <c r="AL204" s="448" t="str">
        <f>IF(AL202="","",VLOOKUP(AL202,'シフト記号表（勤務時間帯）'!$C$6:$U$35,19,FALSE))</f>
        <v/>
      </c>
      <c r="AM204" s="455" t="str">
        <f>IF(AM202="","",VLOOKUP(AM202,'シフト記号表（勤務時間帯）'!$C$6:$U$35,19,FALSE))</f>
        <v/>
      </c>
      <c r="AN204" s="442" t="str">
        <f>IF(AN202="","",VLOOKUP(AN202,'シフト記号表（勤務時間帯）'!$C$6:$U$35,19,FALSE))</f>
        <v/>
      </c>
      <c r="AO204" s="448" t="str">
        <f>IF(AO202="","",VLOOKUP(AO202,'シフト記号表（勤務時間帯）'!$C$6:$U$35,19,FALSE))</f>
        <v/>
      </c>
      <c r="AP204" s="448" t="str">
        <f>IF(AP202="","",VLOOKUP(AP202,'シフト記号表（勤務時間帯）'!$C$6:$U$35,19,FALSE))</f>
        <v/>
      </c>
      <c r="AQ204" s="448" t="str">
        <f>IF(AQ202="","",VLOOKUP(AQ202,'シフト記号表（勤務時間帯）'!$C$6:$U$35,19,FALSE))</f>
        <v/>
      </c>
      <c r="AR204" s="448" t="str">
        <f>IF(AR202="","",VLOOKUP(AR202,'シフト記号表（勤務時間帯）'!$C$6:$U$35,19,FALSE))</f>
        <v/>
      </c>
      <c r="AS204" s="448" t="str">
        <f>IF(AS202="","",VLOOKUP(AS202,'シフト記号表（勤務時間帯）'!$C$6:$U$35,19,FALSE))</f>
        <v/>
      </c>
      <c r="AT204" s="455" t="str">
        <f>IF(AT202="","",VLOOKUP(AT202,'シフト記号表（勤務時間帯）'!$C$6:$U$35,19,FALSE))</f>
        <v/>
      </c>
      <c r="AU204" s="442" t="str">
        <f>IF(AU202="","",VLOOKUP(AU202,'シフト記号表（勤務時間帯）'!$C$6:$U$35,19,FALSE))</f>
        <v/>
      </c>
      <c r="AV204" s="448" t="str">
        <f>IF(AV202="","",VLOOKUP(AV202,'シフト記号表（勤務時間帯）'!$C$6:$U$35,19,FALSE))</f>
        <v/>
      </c>
      <c r="AW204" s="448" t="str">
        <f>IF(AW202="","",VLOOKUP(AW202,'シフト記号表（勤務時間帯）'!$C$6:$U$35,19,FALSE))</f>
        <v/>
      </c>
      <c r="AX204" s="480">
        <f>IF($BB$3="４週",SUM(S204:AT204),IF($BB$3="暦月",SUM(S204:AW204),""))</f>
        <v>0</v>
      </c>
      <c r="AY204" s="491"/>
      <c r="AZ204" s="502">
        <f>IF($BB$3="４週",AX204/4,IF($BB$3="暦月",'地密通所（100名）'!AX204/('地密通所（100名）'!$BB$8/7),""))</f>
        <v>0</v>
      </c>
      <c r="BA204" s="510"/>
      <c r="BB204" s="306"/>
      <c r="BC204" s="130"/>
      <c r="BD204" s="130"/>
      <c r="BE204" s="130"/>
      <c r="BF204" s="142"/>
    </row>
    <row r="205" spans="2:58" ht="20.25" customHeight="1">
      <c r="B205" s="362">
        <f>B202+1</f>
        <v>62</v>
      </c>
      <c r="C205" s="34"/>
      <c r="D205" s="54"/>
      <c r="E205" s="64"/>
      <c r="F205" s="71"/>
      <c r="G205" s="71"/>
      <c r="H205" s="95"/>
      <c r="I205" s="103"/>
      <c r="J205" s="103"/>
      <c r="K205" s="108"/>
      <c r="L205" s="119"/>
      <c r="M205" s="129"/>
      <c r="N205" s="129"/>
      <c r="O205" s="141"/>
      <c r="P205" s="415" t="s">
        <v>70</v>
      </c>
      <c r="Q205" s="424"/>
      <c r="R205" s="432"/>
      <c r="S205" s="551"/>
      <c r="T205" s="553"/>
      <c r="U205" s="553"/>
      <c r="V205" s="553"/>
      <c r="W205" s="553"/>
      <c r="X205" s="553"/>
      <c r="Y205" s="554"/>
      <c r="Z205" s="551"/>
      <c r="AA205" s="553"/>
      <c r="AB205" s="553"/>
      <c r="AC205" s="553"/>
      <c r="AD205" s="553"/>
      <c r="AE205" s="553"/>
      <c r="AF205" s="554"/>
      <c r="AG205" s="551"/>
      <c r="AH205" s="553"/>
      <c r="AI205" s="553"/>
      <c r="AJ205" s="553"/>
      <c r="AK205" s="553"/>
      <c r="AL205" s="553"/>
      <c r="AM205" s="554"/>
      <c r="AN205" s="551"/>
      <c r="AO205" s="553"/>
      <c r="AP205" s="553"/>
      <c r="AQ205" s="553"/>
      <c r="AR205" s="553"/>
      <c r="AS205" s="553"/>
      <c r="AT205" s="554"/>
      <c r="AU205" s="551"/>
      <c r="AV205" s="553"/>
      <c r="AW205" s="553"/>
      <c r="AX205" s="556"/>
      <c r="AY205" s="560"/>
      <c r="AZ205" s="563"/>
      <c r="BA205" s="566"/>
      <c r="BB205" s="304"/>
      <c r="BC205" s="129"/>
      <c r="BD205" s="129"/>
      <c r="BE205" s="129"/>
      <c r="BF205" s="141"/>
    </row>
    <row r="206" spans="2:58" ht="20.25" customHeight="1">
      <c r="B206" s="362"/>
      <c r="C206" s="35"/>
      <c r="D206" s="55"/>
      <c r="E206" s="65"/>
      <c r="F206" s="69"/>
      <c r="G206" s="82"/>
      <c r="H206" s="94"/>
      <c r="I206" s="103"/>
      <c r="J206" s="103"/>
      <c r="K206" s="108"/>
      <c r="L206" s="118"/>
      <c r="M206" s="128"/>
      <c r="N206" s="128"/>
      <c r="O206" s="140"/>
      <c r="P206" s="413" t="s">
        <v>27</v>
      </c>
      <c r="Q206" s="422"/>
      <c r="R206" s="430"/>
      <c r="S206" s="441" t="str">
        <f>IF(S205="","",VLOOKUP(S205,'シフト記号表（勤務時間帯）'!$C$6:$K$35,9,FALSE))</f>
        <v/>
      </c>
      <c r="T206" s="447" t="str">
        <f>IF(T205="","",VLOOKUP(T205,'シフト記号表（勤務時間帯）'!$C$6:$K$35,9,FALSE))</f>
        <v/>
      </c>
      <c r="U206" s="447" t="str">
        <f>IF(U205="","",VLOOKUP(U205,'シフト記号表（勤務時間帯）'!$C$6:$K$35,9,FALSE))</f>
        <v/>
      </c>
      <c r="V206" s="447" t="str">
        <f>IF(V205="","",VLOOKUP(V205,'シフト記号表（勤務時間帯）'!$C$6:$K$35,9,FALSE))</f>
        <v/>
      </c>
      <c r="W206" s="447" t="str">
        <f>IF(W205="","",VLOOKUP(W205,'シフト記号表（勤務時間帯）'!$C$6:$K$35,9,FALSE))</f>
        <v/>
      </c>
      <c r="X206" s="447" t="str">
        <f>IF(X205="","",VLOOKUP(X205,'シフト記号表（勤務時間帯）'!$C$6:$K$35,9,FALSE))</f>
        <v/>
      </c>
      <c r="Y206" s="454" t="str">
        <f>IF(Y205="","",VLOOKUP(Y205,'シフト記号表（勤務時間帯）'!$C$6:$K$35,9,FALSE))</f>
        <v/>
      </c>
      <c r="Z206" s="441" t="str">
        <f>IF(Z205="","",VLOOKUP(Z205,'シフト記号表（勤務時間帯）'!$C$6:$K$35,9,FALSE))</f>
        <v/>
      </c>
      <c r="AA206" s="447" t="str">
        <f>IF(AA205="","",VLOOKUP(AA205,'シフト記号表（勤務時間帯）'!$C$6:$K$35,9,FALSE))</f>
        <v/>
      </c>
      <c r="AB206" s="447" t="str">
        <f>IF(AB205="","",VLOOKUP(AB205,'シフト記号表（勤務時間帯）'!$C$6:$K$35,9,FALSE))</f>
        <v/>
      </c>
      <c r="AC206" s="447" t="str">
        <f>IF(AC205="","",VLOOKUP(AC205,'シフト記号表（勤務時間帯）'!$C$6:$K$35,9,FALSE))</f>
        <v/>
      </c>
      <c r="AD206" s="447" t="str">
        <f>IF(AD205="","",VLOOKUP(AD205,'シフト記号表（勤務時間帯）'!$C$6:$K$35,9,FALSE))</f>
        <v/>
      </c>
      <c r="AE206" s="447" t="str">
        <f>IF(AE205="","",VLOOKUP(AE205,'シフト記号表（勤務時間帯）'!$C$6:$K$35,9,FALSE))</f>
        <v/>
      </c>
      <c r="AF206" s="454" t="str">
        <f>IF(AF205="","",VLOOKUP(AF205,'シフト記号表（勤務時間帯）'!$C$6:$K$35,9,FALSE))</f>
        <v/>
      </c>
      <c r="AG206" s="441" t="str">
        <f>IF(AG205="","",VLOOKUP(AG205,'シフト記号表（勤務時間帯）'!$C$6:$K$35,9,FALSE))</f>
        <v/>
      </c>
      <c r="AH206" s="447" t="str">
        <f>IF(AH205="","",VLOOKUP(AH205,'シフト記号表（勤務時間帯）'!$C$6:$K$35,9,FALSE))</f>
        <v/>
      </c>
      <c r="AI206" s="447" t="str">
        <f>IF(AI205="","",VLOOKUP(AI205,'シフト記号表（勤務時間帯）'!$C$6:$K$35,9,FALSE))</f>
        <v/>
      </c>
      <c r="AJ206" s="447" t="str">
        <f>IF(AJ205="","",VLOOKUP(AJ205,'シフト記号表（勤務時間帯）'!$C$6:$K$35,9,FALSE))</f>
        <v/>
      </c>
      <c r="AK206" s="447" t="str">
        <f>IF(AK205="","",VLOOKUP(AK205,'シフト記号表（勤務時間帯）'!$C$6:$K$35,9,FALSE))</f>
        <v/>
      </c>
      <c r="AL206" s="447" t="str">
        <f>IF(AL205="","",VLOOKUP(AL205,'シフト記号表（勤務時間帯）'!$C$6:$K$35,9,FALSE))</f>
        <v/>
      </c>
      <c r="AM206" s="454" t="str">
        <f>IF(AM205="","",VLOOKUP(AM205,'シフト記号表（勤務時間帯）'!$C$6:$K$35,9,FALSE))</f>
        <v/>
      </c>
      <c r="AN206" s="441" t="str">
        <f>IF(AN205="","",VLOOKUP(AN205,'シフト記号表（勤務時間帯）'!$C$6:$K$35,9,FALSE))</f>
        <v/>
      </c>
      <c r="AO206" s="447" t="str">
        <f>IF(AO205="","",VLOOKUP(AO205,'シフト記号表（勤務時間帯）'!$C$6:$K$35,9,FALSE))</f>
        <v/>
      </c>
      <c r="AP206" s="447" t="str">
        <f>IF(AP205="","",VLOOKUP(AP205,'シフト記号表（勤務時間帯）'!$C$6:$K$35,9,FALSE))</f>
        <v/>
      </c>
      <c r="AQ206" s="447" t="str">
        <f>IF(AQ205="","",VLOOKUP(AQ205,'シフト記号表（勤務時間帯）'!$C$6:$K$35,9,FALSE))</f>
        <v/>
      </c>
      <c r="AR206" s="447" t="str">
        <f>IF(AR205="","",VLOOKUP(AR205,'シフト記号表（勤務時間帯）'!$C$6:$K$35,9,FALSE))</f>
        <v/>
      </c>
      <c r="AS206" s="447" t="str">
        <f>IF(AS205="","",VLOOKUP(AS205,'シフト記号表（勤務時間帯）'!$C$6:$K$35,9,FALSE))</f>
        <v/>
      </c>
      <c r="AT206" s="454" t="str">
        <f>IF(AT205="","",VLOOKUP(AT205,'シフト記号表（勤務時間帯）'!$C$6:$K$35,9,FALSE))</f>
        <v/>
      </c>
      <c r="AU206" s="441" t="str">
        <f>IF(AU205="","",VLOOKUP(AU205,'シフト記号表（勤務時間帯）'!$C$6:$K$35,9,FALSE))</f>
        <v/>
      </c>
      <c r="AV206" s="447" t="str">
        <f>IF(AV205="","",VLOOKUP(AV205,'シフト記号表（勤務時間帯）'!$C$6:$K$35,9,FALSE))</f>
        <v/>
      </c>
      <c r="AW206" s="447" t="str">
        <f>IF(AW205="","",VLOOKUP(AW205,'シフト記号表（勤務時間帯）'!$C$6:$K$35,9,FALSE))</f>
        <v/>
      </c>
      <c r="AX206" s="479">
        <f>IF($BB$3="４週",SUM(S206:AT206),IF($BB$3="暦月",SUM(S206:AW206),""))</f>
        <v>0</v>
      </c>
      <c r="AY206" s="490"/>
      <c r="AZ206" s="501">
        <f>IF($BB$3="４週",AX206/4,IF($BB$3="暦月",'地密通所（100名）'!AX206/('地密通所（100名）'!$BB$8/7),""))</f>
        <v>0</v>
      </c>
      <c r="BA206" s="509"/>
      <c r="BB206" s="305"/>
      <c r="BC206" s="128"/>
      <c r="BD206" s="128"/>
      <c r="BE206" s="128"/>
      <c r="BF206" s="140"/>
    </row>
    <row r="207" spans="2:58" ht="20.25" customHeight="1">
      <c r="B207" s="362"/>
      <c r="C207" s="36"/>
      <c r="D207" s="56"/>
      <c r="E207" s="66"/>
      <c r="F207" s="543">
        <f>C205</f>
        <v>0</v>
      </c>
      <c r="G207" s="83"/>
      <c r="H207" s="94"/>
      <c r="I207" s="103"/>
      <c r="J207" s="103"/>
      <c r="K207" s="108"/>
      <c r="L207" s="120"/>
      <c r="M207" s="130"/>
      <c r="N207" s="130"/>
      <c r="O207" s="142"/>
      <c r="P207" s="414" t="s">
        <v>73</v>
      </c>
      <c r="Q207" s="423"/>
      <c r="R207" s="431"/>
      <c r="S207" s="442" t="str">
        <f>IF(S205="","",VLOOKUP(S205,'シフト記号表（勤務時間帯）'!$C$6:$U$35,19,FALSE))</f>
        <v/>
      </c>
      <c r="T207" s="448" t="str">
        <f>IF(T205="","",VLOOKUP(T205,'シフト記号表（勤務時間帯）'!$C$6:$U$35,19,FALSE))</f>
        <v/>
      </c>
      <c r="U207" s="448" t="str">
        <f>IF(U205="","",VLOOKUP(U205,'シフト記号表（勤務時間帯）'!$C$6:$U$35,19,FALSE))</f>
        <v/>
      </c>
      <c r="V207" s="448" t="str">
        <f>IF(V205="","",VLOOKUP(V205,'シフト記号表（勤務時間帯）'!$C$6:$U$35,19,FALSE))</f>
        <v/>
      </c>
      <c r="W207" s="448" t="str">
        <f>IF(W205="","",VLOOKUP(W205,'シフト記号表（勤務時間帯）'!$C$6:$U$35,19,FALSE))</f>
        <v/>
      </c>
      <c r="X207" s="448" t="str">
        <f>IF(X205="","",VLOOKUP(X205,'シフト記号表（勤務時間帯）'!$C$6:$U$35,19,FALSE))</f>
        <v/>
      </c>
      <c r="Y207" s="455" t="str">
        <f>IF(Y205="","",VLOOKUP(Y205,'シフト記号表（勤務時間帯）'!$C$6:$U$35,19,FALSE))</f>
        <v/>
      </c>
      <c r="Z207" s="442" t="str">
        <f>IF(Z205="","",VLOOKUP(Z205,'シフト記号表（勤務時間帯）'!$C$6:$U$35,19,FALSE))</f>
        <v/>
      </c>
      <c r="AA207" s="448" t="str">
        <f>IF(AA205="","",VLOOKUP(AA205,'シフト記号表（勤務時間帯）'!$C$6:$U$35,19,FALSE))</f>
        <v/>
      </c>
      <c r="AB207" s="448" t="str">
        <f>IF(AB205="","",VLOOKUP(AB205,'シフト記号表（勤務時間帯）'!$C$6:$U$35,19,FALSE))</f>
        <v/>
      </c>
      <c r="AC207" s="448" t="str">
        <f>IF(AC205="","",VLOOKUP(AC205,'シフト記号表（勤務時間帯）'!$C$6:$U$35,19,FALSE))</f>
        <v/>
      </c>
      <c r="AD207" s="448" t="str">
        <f>IF(AD205="","",VLOOKUP(AD205,'シフト記号表（勤務時間帯）'!$C$6:$U$35,19,FALSE))</f>
        <v/>
      </c>
      <c r="AE207" s="448" t="str">
        <f>IF(AE205="","",VLOOKUP(AE205,'シフト記号表（勤務時間帯）'!$C$6:$U$35,19,FALSE))</f>
        <v/>
      </c>
      <c r="AF207" s="455" t="str">
        <f>IF(AF205="","",VLOOKUP(AF205,'シフト記号表（勤務時間帯）'!$C$6:$U$35,19,FALSE))</f>
        <v/>
      </c>
      <c r="AG207" s="442" t="str">
        <f>IF(AG205="","",VLOOKUP(AG205,'シフト記号表（勤務時間帯）'!$C$6:$U$35,19,FALSE))</f>
        <v/>
      </c>
      <c r="AH207" s="448" t="str">
        <f>IF(AH205="","",VLOOKUP(AH205,'シフト記号表（勤務時間帯）'!$C$6:$U$35,19,FALSE))</f>
        <v/>
      </c>
      <c r="AI207" s="448" t="str">
        <f>IF(AI205="","",VLOOKUP(AI205,'シフト記号表（勤務時間帯）'!$C$6:$U$35,19,FALSE))</f>
        <v/>
      </c>
      <c r="AJ207" s="448" t="str">
        <f>IF(AJ205="","",VLOOKUP(AJ205,'シフト記号表（勤務時間帯）'!$C$6:$U$35,19,FALSE))</f>
        <v/>
      </c>
      <c r="AK207" s="448" t="str">
        <f>IF(AK205="","",VLOOKUP(AK205,'シフト記号表（勤務時間帯）'!$C$6:$U$35,19,FALSE))</f>
        <v/>
      </c>
      <c r="AL207" s="448" t="str">
        <f>IF(AL205="","",VLOOKUP(AL205,'シフト記号表（勤務時間帯）'!$C$6:$U$35,19,FALSE))</f>
        <v/>
      </c>
      <c r="AM207" s="455" t="str">
        <f>IF(AM205="","",VLOOKUP(AM205,'シフト記号表（勤務時間帯）'!$C$6:$U$35,19,FALSE))</f>
        <v/>
      </c>
      <c r="AN207" s="442" t="str">
        <f>IF(AN205="","",VLOOKUP(AN205,'シフト記号表（勤務時間帯）'!$C$6:$U$35,19,FALSE))</f>
        <v/>
      </c>
      <c r="AO207" s="448" t="str">
        <f>IF(AO205="","",VLOOKUP(AO205,'シフト記号表（勤務時間帯）'!$C$6:$U$35,19,FALSE))</f>
        <v/>
      </c>
      <c r="AP207" s="448" t="str">
        <f>IF(AP205="","",VLOOKUP(AP205,'シフト記号表（勤務時間帯）'!$C$6:$U$35,19,FALSE))</f>
        <v/>
      </c>
      <c r="AQ207" s="448" t="str">
        <f>IF(AQ205="","",VLOOKUP(AQ205,'シフト記号表（勤務時間帯）'!$C$6:$U$35,19,FALSE))</f>
        <v/>
      </c>
      <c r="AR207" s="448" t="str">
        <f>IF(AR205="","",VLOOKUP(AR205,'シフト記号表（勤務時間帯）'!$C$6:$U$35,19,FALSE))</f>
        <v/>
      </c>
      <c r="AS207" s="448" t="str">
        <f>IF(AS205="","",VLOOKUP(AS205,'シフト記号表（勤務時間帯）'!$C$6:$U$35,19,FALSE))</f>
        <v/>
      </c>
      <c r="AT207" s="455" t="str">
        <f>IF(AT205="","",VLOOKUP(AT205,'シフト記号表（勤務時間帯）'!$C$6:$U$35,19,FALSE))</f>
        <v/>
      </c>
      <c r="AU207" s="442" t="str">
        <f>IF(AU205="","",VLOOKUP(AU205,'シフト記号表（勤務時間帯）'!$C$6:$U$35,19,FALSE))</f>
        <v/>
      </c>
      <c r="AV207" s="448" t="str">
        <f>IF(AV205="","",VLOOKUP(AV205,'シフト記号表（勤務時間帯）'!$C$6:$U$35,19,FALSE))</f>
        <v/>
      </c>
      <c r="AW207" s="448" t="str">
        <f>IF(AW205="","",VLOOKUP(AW205,'シフト記号表（勤務時間帯）'!$C$6:$U$35,19,FALSE))</f>
        <v/>
      </c>
      <c r="AX207" s="480">
        <f>IF($BB$3="４週",SUM(S207:AT207),IF($BB$3="暦月",SUM(S207:AW207),""))</f>
        <v>0</v>
      </c>
      <c r="AY207" s="491"/>
      <c r="AZ207" s="502">
        <f>IF($BB$3="４週",AX207/4,IF($BB$3="暦月",'地密通所（100名）'!AX207/('地密通所（100名）'!$BB$8/7),""))</f>
        <v>0</v>
      </c>
      <c r="BA207" s="510"/>
      <c r="BB207" s="306"/>
      <c r="BC207" s="130"/>
      <c r="BD207" s="130"/>
      <c r="BE207" s="130"/>
      <c r="BF207" s="142"/>
    </row>
    <row r="208" spans="2:58" ht="20.25" customHeight="1">
      <c r="B208" s="362">
        <f>B205+1</f>
        <v>63</v>
      </c>
      <c r="C208" s="34"/>
      <c r="D208" s="54"/>
      <c r="E208" s="64"/>
      <c r="F208" s="71"/>
      <c r="G208" s="71"/>
      <c r="H208" s="95"/>
      <c r="I208" s="103"/>
      <c r="J208" s="103"/>
      <c r="K208" s="108"/>
      <c r="L208" s="119"/>
      <c r="M208" s="129"/>
      <c r="N208" s="129"/>
      <c r="O208" s="141"/>
      <c r="P208" s="415" t="s">
        <v>70</v>
      </c>
      <c r="Q208" s="424"/>
      <c r="R208" s="432"/>
      <c r="S208" s="551"/>
      <c r="T208" s="553"/>
      <c r="U208" s="553"/>
      <c r="V208" s="553"/>
      <c r="W208" s="553"/>
      <c r="X208" s="553"/>
      <c r="Y208" s="554"/>
      <c r="Z208" s="551"/>
      <c r="AA208" s="553"/>
      <c r="AB208" s="553"/>
      <c r="AC208" s="553"/>
      <c r="AD208" s="553"/>
      <c r="AE208" s="553"/>
      <c r="AF208" s="554"/>
      <c r="AG208" s="551"/>
      <c r="AH208" s="553"/>
      <c r="AI208" s="553"/>
      <c r="AJ208" s="553"/>
      <c r="AK208" s="553"/>
      <c r="AL208" s="553"/>
      <c r="AM208" s="554"/>
      <c r="AN208" s="551"/>
      <c r="AO208" s="553"/>
      <c r="AP208" s="553"/>
      <c r="AQ208" s="553"/>
      <c r="AR208" s="553"/>
      <c r="AS208" s="553"/>
      <c r="AT208" s="554"/>
      <c r="AU208" s="551"/>
      <c r="AV208" s="553"/>
      <c r="AW208" s="553"/>
      <c r="AX208" s="556"/>
      <c r="AY208" s="560"/>
      <c r="AZ208" s="563"/>
      <c r="BA208" s="566"/>
      <c r="BB208" s="304"/>
      <c r="BC208" s="129"/>
      <c r="BD208" s="129"/>
      <c r="BE208" s="129"/>
      <c r="BF208" s="141"/>
    </row>
    <row r="209" spans="2:58" ht="20.25" customHeight="1">
      <c r="B209" s="362"/>
      <c r="C209" s="35"/>
      <c r="D209" s="55"/>
      <c r="E209" s="65"/>
      <c r="F209" s="69"/>
      <c r="G209" s="82"/>
      <c r="H209" s="94"/>
      <c r="I209" s="103"/>
      <c r="J209" s="103"/>
      <c r="K209" s="108"/>
      <c r="L209" s="118"/>
      <c r="M209" s="128"/>
      <c r="N209" s="128"/>
      <c r="O209" s="140"/>
      <c r="P209" s="413" t="s">
        <v>27</v>
      </c>
      <c r="Q209" s="422"/>
      <c r="R209" s="430"/>
      <c r="S209" s="441" t="str">
        <f>IF(S208="","",VLOOKUP(S208,'シフト記号表（勤務時間帯）'!$C$6:$K$35,9,FALSE))</f>
        <v/>
      </c>
      <c r="T209" s="447" t="str">
        <f>IF(T208="","",VLOOKUP(T208,'シフト記号表（勤務時間帯）'!$C$6:$K$35,9,FALSE))</f>
        <v/>
      </c>
      <c r="U209" s="447" t="str">
        <f>IF(U208="","",VLOOKUP(U208,'シフト記号表（勤務時間帯）'!$C$6:$K$35,9,FALSE))</f>
        <v/>
      </c>
      <c r="V209" s="447" t="str">
        <f>IF(V208="","",VLOOKUP(V208,'シフト記号表（勤務時間帯）'!$C$6:$K$35,9,FALSE))</f>
        <v/>
      </c>
      <c r="W209" s="447" t="str">
        <f>IF(W208="","",VLOOKUP(W208,'シフト記号表（勤務時間帯）'!$C$6:$K$35,9,FALSE))</f>
        <v/>
      </c>
      <c r="X209" s="447" t="str">
        <f>IF(X208="","",VLOOKUP(X208,'シフト記号表（勤務時間帯）'!$C$6:$K$35,9,FALSE))</f>
        <v/>
      </c>
      <c r="Y209" s="454" t="str">
        <f>IF(Y208="","",VLOOKUP(Y208,'シフト記号表（勤務時間帯）'!$C$6:$K$35,9,FALSE))</f>
        <v/>
      </c>
      <c r="Z209" s="441" t="str">
        <f>IF(Z208="","",VLOOKUP(Z208,'シフト記号表（勤務時間帯）'!$C$6:$K$35,9,FALSE))</f>
        <v/>
      </c>
      <c r="AA209" s="447" t="str">
        <f>IF(AA208="","",VLOOKUP(AA208,'シフト記号表（勤務時間帯）'!$C$6:$K$35,9,FALSE))</f>
        <v/>
      </c>
      <c r="AB209" s="447" t="str">
        <f>IF(AB208="","",VLOOKUP(AB208,'シフト記号表（勤務時間帯）'!$C$6:$K$35,9,FALSE))</f>
        <v/>
      </c>
      <c r="AC209" s="447" t="str">
        <f>IF(AC208="","",VLOOKUP(AC208,'シフト記号表（勤務時間帯）'!$C$6:$K$35,9,FALSE))</f>
        <v/>
      </c>
      <c r="AD209" s="447" t="str">
        <f>IF(AD208="","",VLOOKUP(AD208,'シフト記号表（勤務時間帯）'!$C$6:$K$35,9,FALSE))</f>
        <v/>
      </c>
      <c r="AE209" s="447" t="str">
        <f>IF(AE208="","",VLOOKUP(AE208,'シフト記号表（勤務時間帯）'!$C$6:$K$35,9,FALSE))</f>
        <v/>
      </c>
      <c r="AF209" s="454" t="str">
        <f>IF(AF208="","",VLOOKUP(AF208,'シフト記号表（勤務時間帯）'!$C$6:$K$35,9,FALSE))</f>
        <v/>
      </c>
      <c r="AG209" s="441" t="str">
        <f>IF(AG208="","",VLOOKUP(AG208,'シフト記号表（勤務時間帯）'!$C$6:$K$35,9,FALSE))</f>
        <v/>
      </c>
      <c r="AH209" s="447" t="str">
        <f>IF(AH208="","",VLOOKUP(AH208,'シフト記号表（勤務時間帯）'!$C$6:$K$35,9,FALSE))</f>
        <v/>
      </c>
      <c r="AI209" s="447" t="str">
        <f>IF(AI208="","",VLOOKUP(AI208,'シフト記号表（勤務時間帯）'!$C$6:$K$35,9,FALSE))</f>
        <v/>
      </c>
      <c r="AJ209" s="447" t="str">
        <f>IF(AJ208="","",VLOOKUP(AJ208,'シフト記号表（勤務時間帯）'!$C$6:$K$35,9,FALSE))</f>
        <v/>
      </c>
      <c r="AK209" s="447" t="str">
        <f>IF(AK208="","",VLOOKUP(AK208,'シフト記号表（勤務時間帯）'!$C$6:$K$35,9,FALSE))</f>
        <v/>
      </c>
      <c r="AL209" s="447" t="str">
        <f>IF(AL208="","",VLOOKUP(AL208,'シフト記号表（勤務時間帯）'!$C$6:$K$35,9,FALSE))</f>
        <v/>
      </c>
      <c r="AM209" s="454" t="str">
        <f>IF(AM208="","",VLOOKUP(AM208,'シフト記号表（勤務時間帯）'!$C$6:$K$35,9,FALSE))</f>
        <v/>
      </c>
      <c r="AN209" s="441" t="str">
        <f>IF(AN208="","",VLOOKUP(AN208,'シフト記号表（勤務時間帯）'!$C$6:$K$35,9,FALSE))</f>
        <v/>
      </c>
      <c r="AO209" s="447" t="str">
        <f>IF(AO208="","",VLOOKUP(AO208,'シフト記号表（勤務時間帯）'!$C$6:$K$35,9,FALSE))</f>
        <v/>
      </c>
      <c r="AP209" s="447" t="str">
        <f>IF(AP208="","",VLOOKUP(AP208,'シフト記号表（勤務時間帯）'!$C$6:$K$35,9,FALSE))</f>
        <v/>
      </c>
      <c r="AQ209" s="447" t="str">
        <f>IF(AQ208="","",VLOOKUP(AQ208,'シフト記号表（勤務時間帯）'!$C$6:$K$35,9,FALSE))</f>
        <v/>
      </c>
      <c r="AR209" s="447" t="str">
        <f>IF(AR208="","",VLOOKUP(AR208,'シフト記号表（勤務時間帯）'!$C$6:$K$35,9,FALSE))</f>
        <v/>
      </c>
      <c r="AS209" s="447" t="str">
        <f>IF(AS208="","",VLOOKUP(AS208,'シフト記号表（勤務時間帯）'!$C$6:$K$35,9,FALSE))</f>
        <v/>
      </c>
      <c r="AT209" s="454" t="str">
        <f>IF(AT208="","",VLOOKUP(AT208,'シフト記号表（勤務時間帯）'!$C$6:$K$35,9,FALSE))</f>
        <v/>
      </c>
      <c r="AU209" s="441" t="str">
        <f>IF(AU208="","",VLOOKUP(AU208,'シフト記号表（勤務時間帯）'!$C$6:$K$35,9,FALSE))</f>
        <v/>
      </c>
      <c r="AV209" s="447" t="str">
        <f>IF(AV208="","",VLOOKUP(AV208,'シフト記号表（勤務時間帯）'!$C$6:$K$35,9,FALSE))</f>
        <v/>
      </c>
      <c r="AW209" s="447" t="str">
        <f>IF(AW208="","",VLOOKUP(AW208,'シフト記号表（勤務時間帯）'!$C$6:$K$35,9,FALSE))</f>
        <v/>
      </c>
      <c r="AX209" s="479">
        <f>IF($BB$3="４週",SUM(S209:AT209),IF($BB$3="暦月",SUM(S209:AW209),""))</f>
        <v>0</v>
      </c>
      <c r="AY209" s="490"/>
      <c r="AZ209" s="501">
        <f>IF($BB$3="４週",AX209/4,IF($BB$3="暦月",'地密通所（100名）'!AX209/('地密通所（100名）'!$BB$8/7),""))</f>
        <v>0</v>
      </c>
      <c r="BA209" s="509"/>
      <c r="BB209" s="305"/>
      <c r="BC209" s="128"/>
      <c r="BD209" s="128"/>
      <c r="BE209" s="128"/>
      <c r="BF209" s="140"/>
    </row>
    <row r="210" spans="2:58" ht="20.25" customHeight="1">
      <c r="B210" s="362"/>
      <c r="C210" s="36"/>
      <c r="D210" s="56"/>
      <c r="E210" s="66"/>
      <c r="F210" s="543">
        <f>C208</f>
        <v>0</v>
      </c>
      <c r="G210" s="83"/>
      <c r="H210" s="94"/>
      <c r="I210" s="103"/>
      <c r="J210" s="103"/>
      <c r="K210" s="108"/>
      <c r="L210" s="120"/>
      <c r="M210" s="130"/>
      <c r="N210" s="130"/>
      <c r="O210" s="142"/>
      <c r="P210" s="414" t="s">
        <v>73</v>
      </c>
      <c r="Q210" s="423"/>
      <c r="R210" s="431"/>
      <c r="S210" s="442" t="str">
        <f>IF(S208="","",VLOOKUP(S208,'シフト記号表（勤務時間帯）'!$C$6:$U$35,19,FALSE))</f>
        <v/>
      </c>
      <c r="T210" s="448" t="str">
        <f>IF(T208="","",VLOOKUP(T208,'シフト記号表（勤務時間帯）'!$C$6:$U$35,19,FALSE))</f>
        <v/>
      </c>
      <c r="U210" s="448" t="str">
        <f>IF(U208="","",VLOOKUP(U208,'シフト記号表（勤務時間帯）'!$C$6:$U$35,19,FALSE))</f>
        <v/>
      </c>
      <c r="V210" s="448" t="str">
        <f>IF(V208="","",VLOOKUP(V208,'シフト記号表（勤務時間帯）'!$C$6:$U$35,19,FALSE))</f>
        <v/>
      </c>
      <c r="W210" s="448" t="str">
        <f>IF(W208="","",VLOOKUP(W208,'シフト記号表（勤務時間帯）'!$C$6:$U$35,19,FALSE))</f>
        <v/>
      </c>
      <c r="X210" s="448" t="str">
        <f>IF(X208="","",VLOOKUP(X208,'シフト記号表（勤務時間帯）'!$C$6:$U$35,19,FALSE))</f>
        <v/>
      </c>
      <c r="Y210" s="455" t="str">
        <f>IF(Y208="","",VLOOKUP(Y208,'シフト記号表（勤務時間帯）'!$C$6:$U$35,19,FALSE))</f>
        <v/>
      </c>
      <c r="Z210" s="442" t="str">
        <f>IF(Z208="","",VLOOKUP(Z208,'シフト記号表（勤務時間帯）'!$C$6:$U$35,19,FALSE))</f>
        <v/>
      </c>
      <c r="AA210" s="448" t="str">
        <f>IF(AA208="","",VLOOKUP(AA208,'シフト記号表（勤務時間帯）'!$C$6:$U$35,19,FALSE))</f>
        <v/>
      </c>
      <c r="AB210" s="448" t="str">
        <f>IF(AB208="","",VLOOKUP(AB208,'シフト記号表（勤務時間帯）'!$C$6:$U$35,19,FALSE))</f>
        <v/>
      </c>
      <c r="AC210" s="448" t="str">
        <f>IF(AC208="","",VLOOKUP(AC208,'シフト記号表（勤務時間帯）'!$C$6:$U$35,19,FALSE))</f>
        <v/>
      </c>
      <c r="AD210" s="448" t="str">
        <f>IF(AD208="","",VLOOKUP(AD208,'シフト記号表（勤務時間帯）'!$C$6:$U$35,19,FALSE))</f>
        <v/>
      </c>
      <c r="AE210" s="448" t="str">
        <f>IF(AE208="","",VLOOKUP(AE208,'シフト記号表（勤務時間帯）'!$C$6:$U$35,19,FALSE))</f>
        <v/>
      </c>
      <c r="AF210" s="455" t="str">
        <f>IF(AF208="","",VLOOKUP(AF208,'シフト記号表（勤務時間帯）'!$C$6:$U$35,19,FALSE))</f>
        <v/>
      </c>
      <c r="AG210" s="442" t="str">
        <f>IF(AG208="","",VLOOKUP(AG208,'シフト記号表（勤務時間帯）'!$C$6:$U$35,19,FALSE))</f>
        <v/>
      </c>
      <c r="AH210" s="448" t="str">
        <f>IF(AH208="","",VLOOKUP(AH208,'シフト記号表（勤務時間帯）'!$C$6:$U$35,19,FALSE))</f>
        <v/>
      </c>
      <c r="AI210" s="448" t="str">
        <f>IF(AI208="","",VLOOKUP(AI208,'シフト記号表（勤務時間帯）'!$C$6:$U$35,19,FALSE))</f>
        <v/>
      </c>
      <c r="AJ210" s="448" t="str">
        <f>IF(AJ208="","",VLOOKUP(AJ208,'シフト記号表（勤務時間帯）'!$C$6:$U$35,19,FALSE))</f>
        <v/>
      </c>
      <c r="AK210" s="448" t="str">
        <f>IF(AK208="","",VLOOKUP(AK208,'シフト記号表（勤務時間帯）'!$C$6:$U$35,19,FALSE))</f>
        <v/>
      </c>
      <c r="AL210" s="448" t="str">
        <f>IF(AL208="","",VLOOKUP(AL208,'シフト記号表（勤務時間帯）'!$C$6:$U$35,19,FALSE))</f>
        <v/>
      </c>
      <c r="AM210" s="455" t="str">
        <f>IF(AM208="","",VLOOKUP(AM208,'シフト記号表（勤務時間帯）'!$C$6:$U$35,19,FALSE))</f>
        <v/>
      </c>
      <c r="AN210" s="442" t="str">
        <f>IF(AN208="","",VLOOKUP(AN208,'シフト記号表（勤務時間帯）'!$C$6:$U$35,19,FALSE))</f>
        <v/>
      </c>
      <c r="AO210" s="448" t="str">
        <f>IF(AO208="","",VLOOKUP(AO208,'シフト記号表（勤務時間帯）'!$C$6:$U$35,19,FALSE))</f>
        <v/>
      </c>
      <c r="AP210" s="448" t="str">
        <f>IF(AP208="","",VLOOKUP(AP208,'シフト記号表（勤務時間帯）'!$C$6:$U$35,19,FALSE))</f>
        <v/>
      </c>
      <c r="AQ210" s="448" t="str">
        <f>IF(AQ208="","",VLOOKUP(AQ208,'シフト記号表（勤務時間帯）'!$C$6:$U$35,19,FALSE))</f>
        <v/>
      </c>
      <c r="AR210" s="448" t="str">
        <f>IF(AR208="","",VLOOKUP(AR208,'シフト記号表（勤務時間帯）'!$C$6:$U$35,19,FALSE))</f>
        <v/>
      </c>
      <c r="AS210" s="448" t="str">
        <f>IF(AS208="","",VLOOKUP(AS208,'シフト記号表（勤務時間帯）'!$C$6:$U$35,19,FALSE))</f>
        <v/>
      </c>
      <c r="AT210" s="455" t="str">
        <f>IF(AT208="","",VLOOKUP(AT208,'シフト記号表（勤務時間帯）'!$C$6:$U$35,19,FALSE))</f>
        <v/>
      </c>
      <c r="AU210" s="442" t="str">
        <f>IF(AU208="","",VLOOKUP(AU208,'シフト記号表（勤務時間帯）'!$C$6:$U$35,19,FALSE))</f>
        <v/>
      </c>
      <c r="AV210" s="448" t="str">
        <f>IF(AV208="","",VLOOKUP(AV208,'シフト記号表（勤務時間帯）'!$C$6:$U$35,19,FALSE))</f>
        <v/>
      </c>
      <c r="AW210" s="448" t="str">
        <f>IF(AW208="","",VLOOKUP(AW208,'シフト記号表（勤務時間帯）'!$C$6:$U$35,19,FALSE))</f>
        <v/>
      </c>
      <c r="AX210" s="480">
        <f>IF($BB$3="４週",SUM(S210:AT210),IF($BB$3="暦月",SUM(S210:AW210),""))</f>
        <v>0</v>
      </c>
      <c r="AY210" s="491"/>
      <c r="AZ210" s="502">
        <f>IF($BB$3="４週",AX210/4,IF($BB$3="暦月",'地密通所（100名）'!AX210/('地密通所（100名）'!$BB$8/7),""))</f>
        <v>0</v>
      </c>
      <c r="BA210" s="510"/>
      <c r="BB210" s="306"/>
      <c r="BC210" s="130"/>
      <c r="BD210" s="130"/>
      <c r="BE210" s="130"/>
      <c r="BF210" s="142"/>
    </row>
    <row r="211" spans="2:58" ht="20.25" customHeight="1">
      <c r="B211" s="362">
        <f>B208+1</f>
        <v>64</v>
      </c>
      <c r="C211" s="34"/>
      <c r="D211" s="54"/>
      <c r="E211" s="64"/>
      <c r="F211" s="71"/>
      <c r="G211" s="71"/>
      <c r="H211" s="95"/>
      <c r="I211" s="103"/>
      <c r="J211" s="103"/>
      <c r="K211" s="108"/>
      <c r="L211" s="119"/>
      <c r="M211" s="129"/>
      <c r="N211" s="129"/>
      <c r="O211" s="141"/>
      <c r="P211" s="415" t="s">
        <v>70</v>
      </c>
      <c r="Q211" s="424"/>
      <c r="R211" s="432"/>
      <c r="S211" s="551"/>
      <c r="T211" s="553"/>
      <c r="U211" s="553"/>
      <c r="V211" s="553"/>
      <c r="W211" s="553"/>
      <c r="X211" s="553"/>
      <c r="Y211" s="554"/>
      <c r="Z211" s="551"/>
      <c r="AA211" s="553"/>
      <c r="AB211" s="553"/>
      <c r="AC211" s="553"/>
      <c r="AD211" s="553"/>
      <c r="AE211" s="553"/>
      <c r="AF211" s="554"/>
      <c r="AG211" s="551"/>
      <c r="AH211" s="553"/>
      <c r="AI211" s="553"/>
      <c r="AJ211" s="553"/>
      <c r="AK211" s="553"/>
      <c r="AL211" s="553"/>
      <c r="AM211" s="554"/>
      <c r="AN211" s="551"/>
      <c r="AO211" s="553"/>
      <c r="AP211" s="553"/>
      <c r="AQ211" s="553"/>
      <c r="AR211" s="553"/>
      <c r="AS211" s="553"/>
      <c r="AT211" s="554"/>
      <c r="AU211" s="551"/>
      <c r="AV211" s="553"/>
      <c r="AW211" s="553"/>
      <c r="AX211" s="556"/>
      <c r="AY211" s="560"/>
      <c r="AZ211" s="563"/>
      <c r="BA211" s="566"/>
      <c r="BB211" s="304"/>
      <c r="BC211" s="129"/>
      <c r="BD211" s="129"/>
      <c r="BE211" s="129"/>
      <c r="BF211" s="141"/>
    </row>
    <row r="212" spans="2:58" ht="20.25" customHeight="1">
      <c r="B212" s="362"/>
      <c r="C212" s="35"/>
      <c r="D212" s="55"/>
      <c r="E212" s="65"/>
      <c r="F212" s="69"/>
      <c r="G212" s="82"/>
      <c r="H212" s="94"/>
      <c r="I212" s="103"/>
      <c r="J212" s="103"/>
      <c r="K212" s="108"/>
      <c r="L212" s="118"/>
      <c r="M212" s="128"/>
      <c r="N212" s="128"/>
      <c r="O212" s="140"/>
      <c r="P212" s="413" t="s">
        <v>27</v>
      </c>
      <c r="Q212" s="422"/>
      <c r="R212" s="430"/>
      <c r="S212" s="441" t="str">
        <f>IF(S211="","",VLOOKUP(S211,'シフト記号表（勤務時間帯）'!$C$6:$K$35,9,FALSE))</f>
        <v/>
      </c>
      <c r="T212" s="447" t="str">
        <f>IF(T211="","",VLOOKUP(T211,'シフト記号表（勤務時間帯）'!$C$6:$K$35,9,FALSE))</f>
        <v/>
      </c>
      <c r="U212" s="447" t="str">
        <f>IF(U211="","",VLOOKUP(U211,'シフト記号表（勤務時間帯）'!$C$6:$K$35,9,FALSE))</f>
        <v/>
      </c>
      <c r="V212" s="447" t="str">
        <f>IF(V211="","",VLOOKUP(V211,'シフト記号表（勤務時間帯）'!$C$6:$K$35,9,FALSE))</f>
        <v/>
      </c>
      <c r="W212" s="447" t="str">
        <f>IF(W211="","",VLOOKUP(W211,'シフト記号表（勤務時間帯）'!$C$6:$K$35,9,FALSE))</f>
        <v/>
      </c>
      <c r="X212" s="447" t="str">
        <f>IF(X211="","",VLOOKUP(X211,'シフト記号表（勤務時間帯）'!$C$6:$K$35,9,FALSE))</f>
        <v/>
      </c>
      <c r="Y212" s="454" t="str">
        <f>IF(Y211="","",VLOOKUP(Y211,'シフト記号表（勤務時間帯）'!$C$6:$K$35,9,FALSE))</f>
        <v/>
      </c>
      <c r="Z212" s="441" t="str">
        <f>IF(Z211="","",VLOOKUP(Z211,'シフト記号表（勤務時間帯）'!$C$6:$K$35,9,FALSE))</f>
        <v/>
      </c>
      <c r="AA212" s="447" t="str">
        <f>IF(AA211="","",VLOOKUP(AA211,'シフト記号表（勤務時間帯）'!$C$6:$K$35,9,FALSE))</f>
        <v/>
      </c>
      <c r="AB212" s="447" t="str">
        <f>IF(AB211="","",VLOOKUP(AB211,'シフト記号表（勤務時間帯）'!$C$6:$K$35,9,FALSE))</f>
        <v/>
      </c>
      <c r="AC212" s="447" t="str">
        <f>IF(AC211="","",VLOOKUP(AC211,'シフト記号表（勤務時間帯）'!$C$6:$K$35,9,FALSE))</f>
        <v/>
      </c>
      <c r="AD212" s="447" t="str">
        <f>IF(AD211="","",VLOOKUP(AD211,'シフト記号表（勤務時間帯）'!$C$6:$K$35,9,FALSE))</f>
        <v/>
      </c>
      <c r="AE212" s="447" t="str">
        <f>IF(AE211="","",VLOOKUP(AE211,'シフト記号表（勤務時間帯）'!$C$6:$K$35,9,FALSE))</f>
        <v/>
      </c>
      <c r="AF212" s="454" t="str">
        <f>IF(AF211="","",VLOOKUP(AF211,'シフト記号表（勤務時間帯）'!$C$6:$K$35,9,FALSE))</f>
        <v/>
      </c>
      <c r="AG212" s="441" t="str">
        <f>IF(AG211="","",VLOOKUP(AG211,'シフト記号表（勤務時間帯）'!$C$6:$K$35,9,FALSE))</f>
        <v/>
      </c>
      <c r="AH212" s="447" t="str">
        <f>IF(AH211="","",VLOOKUP(AH211,'シフト記号表（勤務時間帯）'!$C$6:$K$35,9,FALSE))</f>
        <v/>
      </c>
      <c r="AI212" s="447" t="str">
        <f>IF(AI211="","",VLOOKUP(AI211,'シフト記号表（勤務時間帯）'!$C$6:$K$35,9,FALSE))</f>
        <v/>
      </c>
      <c r="AJ212" s="447" t="str">
        <f>IF(AJ211="","",VLOOKUP(AJ211,'シフト記号表（勤務時間帯）'!$C$6:$K$35,9,FALSE))</f>
        <v/>
      </c>
      <c r="AK212" s="447" t="str">
        <f>IF(AK211="","",VLOOKUP(AK211,'シフト記号表（勤務時間帯）'!$C$6:$K$35,9,FALSE))</f>
        <v/>
      </c>
      <c r="AL212" s="447" t="str">
        <f>IF(AL211="","",VLOOKUP(AL211,'シフト記号表（勤務時間帯）'!$C$6:$K$35,9,FALSE))</f>
        <v/>
      </c>
      <c r="AM212" s="454" t="str">
        <f>IF(AM211="","",VLOOKUP(AM211,'シフト記号表（勤務時間帯）'!$C$6:$K$35,9,FALSE))</f>
        <v/>
      </c>
      <c r="AN212" s="441" t="str">
        <f>IF(AN211="","",VLOOKUP(AN211,'シフト記号表（勤務時間帯）'!$C$6:$K$35,9,FALSE))</f>
        <v/>
      </c>
      <c r="AO212" s="447" t="str">
        <f>IF(AO211="","",VLOOKUP(AO211,'シフト記号表（勤務時間帯）'!$C$6:$K$35,9,FALSE))</f>
        <v/>
      </c>
      <c r="AP212" s="447" t="str">
        <f>IF(AP211="","",VLOOKUP(AP211,'シフト記号表（勤務時間帯）'!$C$6:$K$35,9,FALSE))</f>
        <v/>
      </c>
      <c r="AQ212" s="447" t="str">
        <f>IF(AQ211="","",VLOOKUP(AQ211,'シフト記号表（勤務時間帯）'!$C$6:$K$35,9,FALSE))</f>
        <v/>
      </c>
      <c r="AR212" s="447" t="str">
        <f>IF(AR211="","",VLOOKUP(AR211,'シフト記号表（勤務時間帯）'!$C$6:$K$35,9,FALSE))</f>
        <v/>
      </c>
      <c r="AS212" s="447" t="str">
        <f>IF(AS211="","",VLOOKUP(AS211,'シフト記号表（勤務時間帯）'!$C$6:$K$35,9,FALSE))</f>
        <v/>
      </c>
      <c r="AT212" s="454" t="str">
        <f>IF(AT211="","",VLOOKUP(AT211,'シフト記号表（勤務時間帯）'!$C$6:$K$35,9,FALSE))</f>
        <v/>
      </c>
      <c r="AU212" s="441" t="str">
        <f>IF(AU211="","",VLOOKUP(AU211,'シフト記号表（勤務時間帯）'!$C$6:$K$35,9,FALSE))</f>
        <v/>
      </c>
      <c r="AV212" s="447" t="str">
        <f>IF(AV211="","",VLOOKUP(AV211,'シフト記号表（勤務時間帯）'!$C$6:$K$35,9,FALSE))</f>
        <v/>
      </c>
      <c r="AW212" s="447" t="str">
        <f>IF(AW211="","",VLOOKUP(AW211,'シフト記号表（勤務時間帯）'!$C$6:$K$35,9,FALSE))</f>
        <v/>
      </c>
      <c r="AX212" s="479">
        <f>IF($BB$3="４週",SUM(S212:AT212),IF($BB$3="暦月",SUM(S212:AW212),""))</f>
        <v>0</v>
      </c>
      <c r="AY212" s="490"/>
      <c r="AZ212" s="501">
        <f>IF($BB$3="４週",AX212/4,IF($BB$3="暦月",'地密通所（100名）'!AX212/('地密通所（100名）'!$BB$8/7),""))</f>
        <v>0</v>
      </c>
      <c r="BA212" s="509"/>
      <c r="BB212" s="305"/>
      <c r="BC212" s="128"/>
      <c r="BD212" s="128"/>
      <c r="BE212" s="128"/>
      <c r="BF212" s="140"/>
    </row>
    <row r="213" spans="2:58" ht="20.25" customHeight="1">
      <c r="B213" s="362"/>
      <c r="C213" s="36"/>
      <c r="D213" s="56"/>
      <c r="E213" s="66"/>
      <c r="F213" s="543">
        <f>C211</f>
        <v>0</v>
      </c>
      <c r="G213" s="83"/>
      <c r="H213" s="94"/>
      <c r="I213" s="103"/>
      <c r="J213" s="103"/>
      <c r="K213" s="108"/>
      <c r="L213" s="120"/>
      <c r="M213" s="130"/>
      <c r="N213" s="130"/>
      <c r="O213" s="142"/>
      <c r="P213" s="414" t="s">
        <v>73</v>
      </c>
      <c r="Q213" s="423"/>
      <c r="R213" s="431"/>
      <c r="S213" s="442" t="str">
        <f>IF(S211="","",VLOOKUP(S211,'シフト記号表（勤務時間帯）'!$C$6:$U$35,19,FALSE))</f>
        <v/>
      </c>
      <c r="T213" s="448" t="str">
        <f>IF(T211="","",VLOOKUP(T211,'シフト記号表（勤務時間帯）'!$C$6:$U$35,19,FALSE))</f>
        <v/>
      </c>
      <c r="U213" s="448" t="str">
        <f>IF(U211="","",VLOOKUP(U211,'シフト記号表（勤務時間帯）'!$C$6:$U$35,19,FALSE))</f>
        <v/>
      </c>
      <c r="V213" s="448" t="str">
        <f>IF(V211="","",VLOOKUP(V211,'シフト記号表（勤務時間帯）'!$C$6:$U$35,19,FALSE))</f>
        <v/>
      </c>
      <c r="W213" s="448" t="str">
        <f>IF(W211="","",VLOOKUP(W211,'シフト記号表（勤務時間帯）'!$C$6:$U$35,19,FALSE))</f>
        <v/>
      </c>
      <c r="X213" s="448" t="str">
        <f>IF(X211="","",VLOOKUP(X211,'シフト記号表（勤務時間帯）'!$C$6:$U$35,19,FALSE))</f>
        <v/>
      </c>
      <c r="Y213" s="455" t="str">
        <f>IF(Y211="","",VLOOKUP(Y211,'シフト記号表（勤務時間帯）'!$C$6:$U$35,19,FALSE))</f>
        <v/>
      </c>
      <c r="Z213" s="442" t="str">
        <f>IF(Z211="","",VLOOKUP(Z211,'シフト記号表（勤務時間帯）'!$C$6:$U$35,19,FALSE))</f>
        <v/>
      </c>
      <c r="AA213" s="448" t="str">
        <f>IF(AA211="","",VLOOKUP(AA211,'シフト記号表（勤務時間帯）'!$C$6:$U$35,19,FALSE))</f>
        <v/>
      </c>
      <c r="AB213" s="448" t="str">
        <f>IF(AB211="","",VLOOKUP(AB211,'シフト記号表（勤務時間帯）'!$C$6:$U$35,19,FALSE))</f>
        <v/>
      </c>
      <c r="AC213" s="448" t="str">
        <f>IF(AC211="","",VLOOKUP(AC211,'シフト記号表（勤務時間帯）'!$C$6:$U$35,19,FALSE))</f>
        <v/>
      </c>
      <c r="AD213" s="448" t="str">
        <f>IF(AD211="","",VLOOKUP(AD211,'シフト記号表（勤務時間帯）'!$C$6:$U$35,19,FALSE))</f>
        <v/>
      </c>
      <c r="AE213" s="448" t="str">
        <f>IF(AE211="","",VLOOKUP(AE211,'シフト記号表（勤務時間帯）'!$C$6:$U$35,19,FALSE))</f>
        <v/>
      </c>
      <c r="AF213" s="455" t="str">
        <f>IF(AF211="","",VLOOKUP(AF211,'シフト記号表（勤務時間帯）'!$C$6:$U$35,19,FALSE))</f>
        <v/>
      </c>
      <c r="AG213" s="442" t="str">
        <f>IF(AG211="","",VLOOKUP(AG211,'シフト記号表（勤務時間帯）'!$C$6:$U$35,19,FALSE))</f>
        <v/>
      </c>
      <c r="AH213" s="448" t="str">
        <f>IF(AH211="","",VLOOKUP(AH211,'シフト記号表（勤務時間帯）'!$C$6:$U$35,19,FALSE))</f>
        <v/>
      </c>
      <c r="AI213" s="448" t="str">
        <f>IF(AI211="","",VLOOKUP(AI211,'シフト記号表（勤務時間帯）'!$C$6:$U$35,19,FALSE))</f>
        <v/>
      </c>
      <c r="AJ213" s="448" t="str">
        <f>IF(AJ211="","",VLOOKUP(AJ211,'シフト記号表（勤務時間帯）'!$C$6:$U$35,19,FALSE))</f>
        <v/>
      </c>
      <c r="AK213" s="448" t="str">
        <f>IF(AK211="","",VLOOKUP(AK211,'シフト記号表（勤務時間帯）'!$C$6:$U$35,19,FALSE))</f>
        <v/>
      </c>
      <c r="AL213" s="448" t="str">
        <f>IF(AL211="","",VLOOKUP(AL211,'シフト記号表（勤務時間帯）'!$C$6:$U$35,19,FALSE))</f>
        <v/>
      </c>
      <c r="AM213" s="455" t="str">
        <f>IF(AM211="","",VLOOKUP(AM211,'シフト記号表（勤務時間帯）'!$C$6:$U$35,19,FALSE))</f>
        <v/>
      </c>
      <c r="AN213" s="442" t="str">
        <f>IF(AN211="","",VLOOKUP(AN211,'シフト記号表（勤務時間帯）'!$C$6:$U$35,19,FALSE))</f>
        <v/>
      </c>
      <c r="AO213" s="448" t="str">
        <f>IF(AO211="","",VLOOKUP(AO211,'シフト記号表（勤務時間帯）'!$C$6:$U$35,19,FALSE))</f>
        <v/>
      </c>
      <c r="AP213" s="448" t="str">
        <f>IF(AP211="","",VLOOKUP(AP211,'シフト記号表（勤務時間帯）'!$C$6:$U$35,19,FALSE))</f>
        <v/>
      </c>
      <c r="AQ213" s="448" t="str">
        <f>IF(AQ211="","",VLOOKUP(AQ211,'シフト記号表（勤務時間帯）'!$C$6:$U$35,19,FALSE))</f>
        <v/>
      </c>
      <c r="AR213" s="448" t="str">
        <f>IF(AR211="","",VLOOKUP(AR211,'シフト記号表（勤務時間帯）'!$C$6:$U$35,19,FALSE))</f>
        <v/>
      </c>
      <c r="AS213" s="448" t="str">
        <f>IF(AS211="","",VLOOKUP(AS211,'シフト記号表（勤務時間帯）'!$C$6:$U$35,19,FALSE))</f>
        <v/>
      </c>
      <c r="AT213" s="455" t="str">
        <f>IF(AT211="","",VLOOKUP(AT211,'シフト記号表（勤務時間帯）'!$C$6:$U$35,19,FALSE))</f>
        <v/>
      </c>
      <c r="AU213" s="442" t="str">
        <f>IF(AU211="","",VLOOKUP(AU211,'シフト記号表（勤務時間帯）'!$C$6:$U$35,19,FALSE))</f>
        <v/>
      </c>
      <c r="AV213" s="448" t="str">
        <f>IF(AV211="","",VLOOKUP(AV211,'シフト記号表（勤務時間帯）'!$C$6:$U$35,19,FALSE))</f>
        <v/>
      </c>
      <c r="AW213" s="448" t="str">
        <f>IF(AW211="","",VLOOKUP(AW211,'シフト記号表（勤務時間帯）'!$C$6:$U$35,19,FALSE))</f>
        <v/>
      </c>
      <c r="AX213" s="480">
        <f>IF($BB$3="４週",SUM(S213:AT213),IF($BB$3="暦月",SUM(S213:AW213),""))</f>
        <v>0</v>
      </c>
      <c r="AY213" s="491"/>
      <c r="AZ213" s="502">
        <f>IF($BB$3="４週",AX213/4,IF($BB$3="暦月",'地密通所（100名）'!AX213/('地密通所（100名）'!$BB$8/7),""))</f>
        <v>0</v>
      </c>
      <c r="BA213" s="510"/>
      <c r="BB213" s="306"/>
      <c r="BC213" s="130"/>
      <c r="BD213" s="130"/>
      <c r="BE213" s="130"/>
      <c r="BF213" s="142"/>
    </row>
    <row r="214" spans="2:58" ht="20.25" customHeight="1">
      <c r="B214" s="362">
        <f>B211+1</f>
        <v>65</v>
      </c>
      <c r="C214" s="34"/>
      <c r="D214" s="54"/>
      <c r="E214" s="64"/>
      <c r="F214" s="71"/>
      <c r="G214" s="71"/>
      <c r="H214" s="95"/>
      <c r="I214" s="103"/>
      <c r="J214" s="103"/>
      <c r="K214" s="108"/>
      <c r="L214" s="119"/>
      <c r="M214" s="129"/>
      <c r="N214" s="129"/>
      <c r="O214" s="141"/>
      <c r="P214" s="415" t="s">
        <v>70</v>
      </c>
      <c r="Q214" s="424"/>
      <c r="R214" s="432"/>
      <c r="S214" s="551"/>
      <c r="T214" s="553"/>
      <c r="U214" s="553"/>
      <c r="V214" s="553"/>
      <c r="W214" s="553"/>
      <c r="X214" s="553"/>
      <c r="Y214" s="554"/>
      <c r="Z214" s="551"/>
      <c r="AA214" s="553"/>
      <c r="AB214" s="553"/>
      <c r="AC214" s="553"/>
      <c r="AD214" s="553"/>
      <c r="AE214" s="553"/>
      <c r="AF214" s="554"/>
      <c r="AG214" s="551"/>
      <c r="AH214" s="553"/>
      <c r="AI214" s="553"/>
      <c r="AJ214" s="553"/>
      <c r="AK214" s="553"/>
      <c r="AL214" s="553"/>
      <c r="AM214" s="554"/>
      <c r="AN214" s="551"/>
      <c r="AO214" s="553"/>
      <c r="AP214" s="553"/>
      <c r="AQ214" s="553"/>
      <c r="AR214" s="553"/>
      <c r="AS214" s="553"/>
      <c r="AT214" s="554"/>
      <c r="AU214" s="551"/>
      <c r="AV214" s="553"/>
      <c r="AW214" s="553"/>
      <c r="AX214" s="556"/>
      <c r="AY214" s="560"/>
      <c r="AZ214" s="563"/>
      <c r="BA214" s="566"/>
      <c r="BB214" s="304"/>
      <c r="BC214" s="129"/>
      <c r="BD214" s="129"/>
      <c r="BE214" s="129"/>
      <c r="BF214" s="141"/>
    </row>
    <row r="215" spans="2:58" ht="20.25" customHeight="1">
      <c r="B215" s="362"/>
      <c r="C215" s="35"/>
      <c r="D215" s="55"/>
      <c r="E215" s="65"/>
      <c r="F215" s="69"/>
      <c r="G215" s="82"/>
      <c r="H215" s="94"/>
      <c r="I215" s="103"/>
      <c r="J215" s="103"/>
      <c r="K215" s="108"/>
      <c r="L215" s="118"/>
      <c r="M215" s="128"/>
      <c r="N215" s="128"/>
      <c r="O215" s="140"/>
      <c r="P215" s="413" t="s">
        <v>27</v>
      </c>
      <c r="Q215" s="422"/>
      <c r="R215" s="430"/>
      <c r="S215" s="441" t="str">
        <f>IF(S214="","",VLOOKUP(S214,'シフト記号表（勤務時間帯）'!$C$6:$K$35,9,FALSE))</f>
        <v/>
      </c>
      <c r="T215" s="447" t="str">
        <f>IF(T214="","",VLOOKUP(T214,'シフト記号表（勤務時間帯）'!$C$6:$K$35,9,FALSE))</f>
        <v/>
      </c>
      <c r="U215" s="447" t="str">
        <f>IF(U214="","",VLOOKUP(U214,'シフト記号表（勤務時間帯）'!$C$6:$K$35,9,FALSE))</f>
        <v/>
      </c>
      <c r="V215" s="447" t="str">
        <f>IF(V214="","",VLOOKUP(V214,'シフト記号表（勤務時間帯）'!$C$6:$K$35,9,FALSE))</f>
        <v/>
      </c>
      <c r="W215" s="447" t="str">
        <f>IF(W214="","",VLOOKUP(W214,'シフト記号表（勤務時間帯）'!$C$6:$K$35,9,FALSE))</f>
        <v/>
      </c>
      <c r="X215" s="447" t="str">
        <f>IF(X214="","",VLOOKUP(X214,'シフト記号表（勤務時間帯）'!$C$6:$K$35,9,FALSE))</f>
        <v/>
      </c>
      <c r="Y215" s="454" t="str">
        <f>IF(Y214="","",VLOOKUP(Y214,'シフト記号表（勤務時間帯）'!$C$6:$K$35,9,FALSE))</f>
        <v/>
      </c>
      <c r="Z215" s="441" t="str">
        <f>IF(Z214="","",VLOOKUP(Z214,'シフト記号表（勤務時間帯）'!$C$6:$K$35,9,FALSE))</f>
        <v/>
      </c>
      <c r="AA215" s="447" t="str">
        <f>IF(AA214="","",VLOOKUP(AA214,'シフト記号表（勤務時間帯）'!$C$6:$K$35,9,FALSE))</f>
        <v/>
      </c>
      <c r="AB215" s="447" t="str">
        <f>IF(AB214="","",VLOOKUP(AB214,'シフト記号表（勤務時間帯）'!$C$6:$K$35,9,FALSE))</f>
        <v/>
      </c>
      <c r="AC215" s="447" t="str">
        <f>IF(AC214="","",VLOOKUP(AC214,'シフト記号表（勤務時間帯）'!$C$6:$K$35,9,FALSE))</f>
        <v/>
      </c>
      <c r="AD215" s="447" t="str">
        <f>IF(AD214="","",VLOOKUP(AD214,'シフト記号表（勤務時間帯）'!$C$6:$K$35,9,FALSE))</f>
        <v/>
      </c>
      <c r="AE215" s="447" t="str">
        <f>IF(AE214="","",VLOOKUP(AE214,'シフト記号表（勤務時間帯）'!$C$6:$K$35,9,FALSE))</f>
        <v/>
      </c>
      <c r="AF215" s="454" t="str">
        <f>IF(AF214="","",VLOOKUP(AF214,'シフト記号表（勤務時間帯）'!$C$6:$K$35,9,FALSE))</f>
        <v/>
      </c>
      <c r="AG215" s="441" t="str">
        <f>IF(AG214="","",VLOOKUP(AG214,'シフト記号表（勤務時間帯）'!$C$6:$K$35,9,FALSE))</f>
        <v/>
      </c>
      <c r="AH215" s="447" t="str">
        <f>IF(AH214="","",VLOOKUP(AH214,'シフト記号表（勤務時間帯）'!$C$6:$K$35,9,FALSE))</f>
        <v/>
      </c>
      <c r="AI215" s="447" t="str">
        <f>IF(AI214="","",VLOOKUP(AI214,'シフト記号表（勤務時間帯）'!$C$6:$K$35,9,FALSE))</f>
        <v/>
      </c>
      <c r="AJ215" s="447" t="str">
        <f>IF(AJ214="","",VLOOKUP(AJ214,'シフト記号表（勤務時間帯）'!$C$6:$K$35,9,FALSE))</f>
        <v/>
      </c>
      <c r="AK215" s="447" t="str">
        <f>IF(AK214="","",VLOOKUP(AK214,'シフト記号表（勤務時間帯）'!$C$6:$K$35,9,FALSE))</f>
        <v/>
      </c>
      <c r="AL215" s="447" t="str">
        <f>IF(AL214="","",VLOOKUP(AL214,'シフト記号表（勤務時間帯）'!$C$6:$K$35,9,FALSE))</f>
        <v/>
      </c>
      <c r="AM215" s="454" t="str">
        <f>IF(AM214="","",VLOOKUP(AM214,'シフト記号表（勤務時間帯）'!$C$6:$K$35,9,FALSE))</f>
        <v/>
      </c>
      <c r="AN215" s="441" t="str">
        <f>IF(AN214="","",VLOOKUP(AN214,'シフト記号表（勤務時間帯）'!$C$6:$K$35,9,FALSE))</f>
        <v/>
      </c>
      <c r="AO215" s="447" t="str">
        <f>IF(AO214="","",VLOOKUP(AO214,'シフト記号表（勤務時間帯）'!$C$6:$K$35,9,FALSE))</f>
        <v/>
      </c>
      <c r="AP215" s="447" t="str">
        <f>IF(AP214="","",VLOOKUP(AP214,'シフト記号表（勤務時間帯）'!$C$6:$K$35,9,FALSE))</f>
        <v/>
      </c>
      <c r="AQ215" s="447" t="str">
        <f>IF(AQ214="","",VLOOKUP(AQ214,'シフト記号表（勤務時間帯）'!$C$6:$K$35,9,FALSE))</f>
        <v/>
      </c>
      <c r="AR215" s="447" t="str">
        <f>IF(AR214="","",VLOOKUP(AR214,'シフト記号表（勤務時間帯）'!$C$6:$K$35,9,FALSE))</f>
        <v/>
      </c>
      <c r="AS215" s="447" t="str">
        <f>IF(AS214="","",VLOOKUP(AS214,'シフト記号表（勤務時間帯）'!$C$6:$K$35,9,FALSE))</f>
        <v/>
      </c>
      <c r="AT215" s="454" t="str">
        <f>IF(AT214="","",VLOOKUP(AT214,'シフト記号表（勤務時間帯）'!$C$6:$K$35,9,FALSE))</f>
        <v/>
      </c>
      <c r="AU215" s="441" t="str">
        <f>IF(AU214="","",VLOOKUP(AU214,'シフト記号表（勤務時間帯）'!$C$6:$K$35,9,FALSE))</f>
        <v/>
      </c>
      <c r="AV215" s="447" t="str">
        <f>IF(AV214="","",VLOOKUP(AV214,'シフト記号表（勤務時間帯）'!$C$6:$K$35,9,FALSE))</f>
        <v/>
      </c>
      <c r="AW215" s="447" t="str">
        <f>IF(AW214="","",VLOOKUP(AW214,'シフト記号表（勤務時間帯）'!$C$6:$K$35,9,FALSE))</f>
        <v/>
      </c>
      <c r="AX215" s="479">
        <f>IF($BB$3="４週",SUM(S215:AT215),IF($BB$3="暦月",SUM(S215:AW215),""))</f>
        <v>0</v>
      </c>
      <c r="AY215" s="490"/>
      <c r="AZ215" s="501">
        <f>IF($BB$3="４週",AX215/4,IF($BB$3="暦月",'地密通所（100名）'!AX215/('地密通所（100名）'!$BB$8/7),""))</f>
        <v>0</v>
      </c>
      <c r="BA215" s="509"/>
      <c r="BB215" s="305"/>
      <c r="BC215" s="128"/>
      <c r="BD215" s="128"/>
      <c r="BE215" s="128"/>
      <c r="BF215" s="140"/>
    </row>
    <row r="216" spans="2:58" ht="20.25" customHeight="1">
      <c r="B216" s="362"/>
      <c r="C216" s="36"/>
      <c r="D216" s="56"/>
      <c r="E216" s="66"/>
      <c r="F216" s="543">
        <f>C214</f>
        <v>0</v>
      </c>
      <c r="G216" s="83"/>
      <c r="H216" s="94"/>
      <c r="I216" s="103"/>
      <c r="J216" s="103"/>
      <c r="K216" s="108"/>
      <c r="L216" s="120"/>
      <c r="M216" s="130"/>
      <c r="N216" s="130"/>
      <c r="O216" s="142"/>
      <c r="P216" s="414" t="s">
        <v>73</v>
      </c>
      <c r="Q216" s="423"/>
      <c r="R216" s="431"/>
      <c r="S216" s="442" t="str">
        <f>IF(S214="","",VLOOKUP(S214,'シフト記号表（勤務時間帯）'!$C$6:$U$35,19,FALSE))</f>
        <v/>
      </c>
      <c r="T216" s="448" t="str">
        <f>IF(T214="","",VLOOKUP(T214,'シフト記号表（勤務時間帯）'!$C$6:$U$35,19,FALSE))</f>
        <v/>
      </c>
      <c r="U216" s="448" t="str">
        <f>IF(U214="","",VLOOKUP(U214,'シフト記号表（勤務時間帯）'!$C$6:$U$35,19,FALSE))</f>
        <v/>
      </c>
      <c r="V216" s="448" t="str">
        <f>IF(V214="","",VLOOKUP(V214,'シフト記号表（勤務時間帯）'!$C$6:$U$35,19,FALSE))</f>
        <v/>
      </c>
      <c r="W216" s="448" t="str">
        <f>IF(W214="","",VLOOKUP(W214,'シフト記号表（勤務時間帯）'!$C$6:$U$35,19,FALSE))</f>
        <v/>
      </c>
      <c r="X216" s="448" t="str">
        <f>IF(X214="","",VLOOKUP(X214,'シフト記号表（勤務時間帯）'!$C$6:$U$35,19,FALSE))</f>
        <v/>
      </c>
      <c r="Y216" s="455" t="str">
        <f>IF(Y214="","",VLOOKUP(Y214,'シフト記号表（勤務時間帯）'!$C$6:$U$35,19,FALSE))</f>
        <v/>
      </c>
      <c r="Z216" s="442" t="str">
        <f>IF(Z214="","",VLOOKUP(Z214,'シフト記号表（勤務時間帯）'!$C$6:$U$35,19,FALSE))</f>
        <v/>
      </c>
      <c r="AA216" s="448" t="str">
        <f>IF(AA214="","",VLOOKUP(AA214,'シフト記号表（勤務時間帯）'!$C$6:$U$35,19,FALSE))</f>
        <v/>
      </c>
      <c r="AB216" s="448" t="str">
        <f>IF(AB214="","",VLOOKUP(AB214,'シフト記号表（勤務時間帯）'!$C$6:$U$35,19,FALSE))</f>
        <v/>
      </c>
      <c r="AC216" s="448" t="str">
        <f>IF(AC214="","",VLOOKUP(AC214,'シフト記号表（勤務時間帯）'!$C$6:$U$35,19,FALSE))</f>
        <v/>
      </c>
      <c r="AD216" s="448" t="str">
        <f>IF(AD214="","",VLOOKUP(AD214,'シフト記号表（勤務時間帯）'!$C$6:$U$35,19,FALSE))</f>
        <v/>
      </c>
      <c r="AE216" s="448" t="str">
        <f>IF(AE214="","",VLOOKUP(AE214,'シフト記号表（勤務時間帯）'!$C$6:$U$35,19,FALSE))</f>
        <v/>
      </c>
      <c r="AF216" s="455" t="str">
        <f>IF(AF214="","",VLOOKUP(AF214,'シフト記号表（勤務時間帯）'!$C$6:$U$35,19,FALSE))</f>
        <v/>
      </c>
      <c r="AG216" s="442" t="str">
        <f>IF(AG214="","",VLOOKUP(AG214,'シフト記号表（勤務時間帯）'!$C$6:$U$35,19,FALSE))</f>
        <v/>
      </c>
      <c r="AH216" s="448" t="str">
        <f>IF(AH214="","",VLOOKUP(AH214,'シフト記号表（勤務時間帯）'!$C$6:$U$35,19,FALSE))</f>
        <v/>
      </c>
      <c r="AI216" s="448" t="str">
        <f>IF(AI214="","",VLOOKUP(AI214,'シフト記号表（勤務時間帯）'!$C$6:$U$35,19,FALSE))</f>
        <v/>
      </c>
      <c r="AJ216" s="448" t="str">
        <f>IF(AJ214="","",VLOOKUP(AJ214,'シフト記号表（勤務時間帯）'!$C$6:$U$35,19,FALSE))</f>
        <v/>
      </c>
      <c r="AK216" s="448" t="str">
        <f>IF(AK214="","",VLOOKUP(AK214,'シフト記号表（勤務時間帯）'!$C$6:$U$35,19,FALSE))</f>
        <v/>
      </c>
      <c r="AL216" s="448" t="str">
        <f>IF(AL214="","",VLOOKUP(AL214,'シフト記号表（勤務時間帯）'!$C$6:$U$35,19,FALSE))</f>
        <v/>
      </c>
      <c r="AM216" s="455" t="str">
        <f>IF(AM214="","",VLOOKUP(AM214,'シフト記号表（勤務時間帯）'!$C$6:$U$35,19,FALSE))</f>
        <v/>
      </c>
      <c r="AN216" s="442" t="str">
        <f>IF(AN214="","",VLOOKUP(AN214,'シフト記号表（勤務時間帯）'!$C$6:$U$35,19,FALSE))</f>
        <v/>
      </c>
      <c r="AO216" s="448" t="str">
        <f>IF(AO214="","",VLOOKUP(AO214,'シフト記号表（勤務時間帯）'!$C$6:$U$35,19,FALSE))</f>
        <v/>
      </c>
      <c r="AP216" s="448" t="str">
        <f>IF(AP214="","",VLOOKUP(AP214,'シフト記号表（勤務時間帯）'!$C$6:$U$35,19,FALSE))</f>
        <v/>
      </c>
      <c r="AQ216" s="448" t="str">
        <f>IF(AQ214="","",VLOOKUP(AQ214,'シフト記号表（勤務時間帯）'!$C$6:$U$35,19,FALSE))</f>
        <v/>
      </c>
      <c r="AR216" s="448" t="str">
        <f>IF(AR214="","",VLOOKUP(AR214,'シフト記号表（勤務時間帯）'!$C$6:$U$35,19,FALSE))</f>
        <v/>
      </c>
      <c r="AS216" s="448" t="str">
        <f>IF(AS214="","",VLOOKUP(AS214,'シフト記号表（勤務時間帯）'!$C$6:$U$35,19,FALSE))</f>
        <v/>
      </c>
      <c r="AT216" s="455" t="str">
        <f>IF(AT214="","",VLOOKUP(AT214,'シフト記号表（勤務時間帯）'!$C$6:$U$35,19,FALSE))</f>
        <v/>
      </c>
      <c r="AU216" s="442" t="str">
        <f>IF(AU214="","",VLOOKUP(AU214,'シフト記号表（勤務時間帯）'!$C$6:$U$35,19,FALSE))</f>
        <v/>
      </c>
      <c r="AV216" s="448" t="str">
        <f>IF(AV214="","",VLOOKUP(AV214,'シフト記号表（勤務時間帯）'!$C$6:$U$35,19,FALSE))</f>
        <v/>
      </c>
      <c r="AW216" s="448" t="str">
        <f>IF(AW214="","",VLOOKUP(AW214,'シフト記号表（勤務時間帯）'!$C$6:$U$35,19,FALSE))</f>
        <v/>
      </c>
      <c r="AX216" s="480">
        <f>IF($BB$3="４週",SUM(S216:AT216),IF($BB$3="暦月",SUM(S216:AW216),""))</f>
        <v>0</v>
      </c>
      <c r="AY216" s="491"/>
      <c r="AZ216" s="502">
        <f>IF($BB$3="４週",AX216/4,IF($BB$3="暦月",'地密通所（100名）'!AX216/('地密通所（100名）'!$BB$8/7),""))</f>
        <v>0</v>
      </c>
      <c r="BA216" s="510"/>
      <c r="BB216" s="306"/>
      <c r="BC216" s="130"/>
      <c r="BD216" s="130"/>
      <c r="BE216" s="130"/>
      <c r="BF216" s="142"/>
    </row>
    <row r="217" spans="2:58" ht="20.25" customHeight="1">
      <c r="B217" s="362">
        <f>B214+1</f>
        <v>66</v>
      </c>
      <c r="C217" s="34"/>
      <c r="D217" s="54"/>
      <c r="E217" s="64"/>
      <c r="F217" s="71"/>
      <c r="G217" s="71"/>
      <c r="H217" s="95"/>
      <c r="I217" s="103"/>
      <c r="J217" s="103"/>
      <c r="K217" s="108"/>
      <c r="L217" s="119"/>
      <c r="M217" s="129"/>
      <c r="N217" s="129"/>
      <c r="O217" s="141"/>
      <c r="P217" s="415" t="s">
        <v>70</v>
      </c>
      <c r="Q217" s="424"/>
      <c r="R217" s="432"/>
      <c r="S217" s="551"/>
      <c r="T217" s="553"/>
      <c r="U217" s="553"/>
      <c r="V217" s="553"/>
      <c r="W217" s="553"/>
      <c r="X217" s="553"/>
      <c r="Y217" s="554"/>
      <c r="Z217" s="551"/>
      <c r="AA217" s="553"/>
      <c r="AB217" s="553"/>
      <c r="AC217" s="553"/>
      <c r="AD217" s="553"/>
      <c r="AE217" s="553"/>
      <c r="AF217" s="554"/>
      <c r="AG217" s="551"/>
      <c r="AH217" s="553"/>
      <c r="AI217" s="553"/>
      <c r="AJ217" s="553"/>
      <c r="AK217" s="553"/>
      <c r="AL217" s="553"/>
      <c r="AM217" s="554"/>
      <c r="AN217" s="551"/>
      <c r="AO217" s="553"/>
      <c r="AP217" s="553"/>
      <c r="AQ217" s="553"/>
      <c r="AR217" s="553"/>
      <c r="AS217" s="553"/>
      <c r="AT217" s="554"/>
      <c r="AU217" s="551"/>
      <c r="AV217" s="553"/>
      <c r="AW217" s="553"/>
      <c r="AX217" s="556"/>
      <c r="AY217" s="560"/>
      <c r="AZ217" s="563"/>
      <c r="BA217" s="566"/>
      <c r="BB217" s="304"/>
      <c r="BC217" s="129"/>
      <c r="BD217" s="129"/>
      <c r="BE217" s="129"/>
      <c r="BF217" s="141"/>
    </row>
    <row r="218" spans="2:58" ht="20.25" customHeight="1">
      <c r="B218" s="362"/>
      <c r="C218" s="35"/>
      <c r="D218" s="55"/>
      <c r="E218" s="65"/>
      <c r="F218" s="69"/>
      <c r="G218" s="82"/>
      <c r="H218" s="94"/>
      <c r="I218" s="103"/>
      <c r="J218" s="103"/>
      <c r="K218" s="108"/>
      <c r="L218" s="118"/>
      <c r="M218" s="128"/>
      <c r="N218" s="128"/>
      <c r="O218" s="140"/>
      <c r="P218" s="413" t="s">
        <v>27</v>
      </c>
      <c r="Q218" s="422"/>
      <c r="R218" s="430"/>
      <c r="S218" s="441" t="str">
        <f>IF(S217="","",VLOOKUP(S217,'シフト記号表（勤務時間帯）'!$C$6:$K$35,9,FALSE))</f>
        <v/>
      </c>
      <c r="T218" s="447" t="str">
        <f>IF(T217="","",VLOOKUP(T217,'シフト記号表（勤務時間帯）'!$C$6:$K$35,9,FALSE))</f>
        <v/>
      </c>
      <c r="U218" s="447" t="str">
        <f>IF(U217="","",VLOOKUP(U217,'シフト記号表（勤務時間帯）'!$C$6:$K$35,9,FALSE))</f>
        <v/>
      </c>
      <c r="V218" s="447" t="str">
        <f>IF(V217="","",VLOOKUP(V217,'シフト記号表（勤務時間帯）'!$C$6:$K$35,9,FALSE))</f>
        <v/>
      </c>
      <c r="W218" s="447" t="str">
        <f>IF(W217="","",VLOOKUP(W217,'シフト記号表（勤務時間帯）'!$C$6:$K$35,9,FALSE))</f>
        <v/>
      </c>
      <c r="X218" s="447" t="str">
        <f>IF(X217="","",VLOOKUP(X217,'シフト記号表（勤務時間帯）'!$C$6:$K$35,9,FALSE))</f>
        <v/>
      </c>
      <c r="Y218" s="454" t="str">
        <f>IF(Y217="","",VLOOKUP(Y217,'シフト記号表（勤務時間帯）'!$C$6:$K$35,9,FALSE))</f>
        <v/>
      </c>
      <c r="Z218" s="441" t="str">
        <f>IF(Z217="","",VLOOKUP(Z217,'シフト記号表（勤務時間帯）'!$C$6:$K$35,9,FALSE))</f>
        <v/>
      </c>
      <c r="AA218" s="447" t="str">
        <f>IF(AA217="","",VLOOKUP(AA217,'シフト記号表（勤務時間帯）'!$C$6:$K$35,9,FALSE))</f>
        <v/>
      </c>
      <c r="AB218" s="447" t="str">
        <f>IF(AB217="","",VLOOKUP(AB217,'シフト記号表（勤務時間帯）'!$C$6:$K$35,9,FALSE))</f>
        <v/>
      </c>
      <c r="AC218" s="447" t="str">
        <f>IF(AC217="","",VLOOKUP(AC217,'シフト記号表（勤務時間帯）'!$C$6:$K$35,9,FALSE))</f>
        <v/>
      </c>
      <c r="AD218" s="447" t="str">
        <f>IF(AD217="","",VLOOKUP(AD217,'シフト記号表（勤務時間帯）'!$C$6:$K$35,9,FALSE))</f>
        <v/>
      </c>
      <c r="AE218" s="447" t="str">
        <f>IF(AE217="","",VLOOKUP(AE217,'シフト記号表（勤務時間帯）'!$C$6:$K$35,9,FALSE))</f>
        <v/>
      </c>
      <c r="AF218" s="454" t="str">
        <f>IF(AF217="","",VLOOKUP(AF217,'シフト記号表（勤務時間帯）'!$C$6:$K$35,9,FALSE))</f>
        <v/>
      </c>
      <c r="AG218" s="441" t="str">
        <f>IF(AG217="","",VLOOKUP(AG217,'シフト記号表（勤務時間帯）'!$C$6:$K$35,9,FALSE))</f>
        <v/>
      </c>
      <c r="AH218" s="447" t="str">
        <f>IF(AH217="","",VLOOKUP(AH217,'シフト記号表（勤務時間帯）'!$C$6:$K$35,9,FALSE))</f>
        <v/>
      </c>
      <c r="AI218" s="447" t="str">
        <f>IF(AI217="","",VLOOKUP(AI217,'シフト記号表（勤務時間帯）'!$C$6:$K$35,9,FALSE))</f>
        <v/>
      </c>
      <c r="AJ218" s="447" t="str">
        <f>IF(AJ217="","",VLOOKUP(AJ217,'シフト記号表（勤務時間帯）'!$C$6:$K$35,9,FALSE))</f>
        <v/>
      </c>
      <c r="AK218" s="447" t="str">
        <f>IF(AK217="","",VLOOKUP(AK217,'シフト記号表（勤務時間帯）'!$C$6:$K$35,9,FALSE))</f>
        <v/>
      </c>
      <c r="AL218" s="447" t="str">
        <f>IF(AL217="","",VLOOKUP(AL217,'シフト記号表（勤務時間帯）'!$C$6:$K$35,9,FALSE))</f>
        <v/>
      </c>
      <c r="AM218" s="454" t="str">
        <f>IF(AM217="","",VLOOKUP(AM217,'シフト記号表（勤務時間帯）'!$C$6:$K$35,9,FALSE))</f>
        <v/>
      </c>
      <c r="AN218" s="441" t="str">
        <f>IF(AN217="","",VLOOKUP(AN217,'シフト記号表（勤務時間帯）'!$C$6:$K$35,9,FALSE))</f>
        <v/>
      </c>
      <c r="AO218" s="447" t="str">
        <f>IF(AO217="","",VLOOKUP(AO217,'シフト記号表（勤務時間帯）'!$C$6:$K$35,9,FALSE))</f>
        <v/>
      </c>
      <c r="AP218" s="447" t="str">
        <f>IF(AP217="","",VLOOKUP(AP217,'シフト記号表（勤務時間帯）'!$C$6:$K$35,9,FALSE))</f>
        <v/>
      </c>
      <c r="AQ218" s="447" t="str">
        <f>IF(AQ217="","",VLOOKUP(AQ217,'シフト記号表（勤務時間帯）'!$C$6:$K$35,9,FALSE))</f>
        <v/>
      </c>
      <c r="AR218" s="447" t="str">
        <f>IF(AR217="","",VLOOKUP(AR217,'シフト記号表（勤務時間帯）'!$C$6:$K$35,9,FALSE))</f>
        <v/>
      </c>
      <c r="AS218" s="447" t="str">
        <f>IF(AS217="","",VLOOKUP(AS217,'シフト記号表（勤務時間帯）'!$C$6:$K$35,9,FALSE))</f>
        <v/>
      </c>
      <c r="AT218" s="454" t="str">
        <f>IF(AT217="","",VLOOKUP(AT217,'シフト記号表（勤務時間帯）'!$C$6:$K$35,9,FALSE))</f>
        <v/>
      </c>
      <c r="AU218" s="441" t="str">
        <f>IF(AU217="","",VLOOKUP(AU217,'シフト記号表（勤務時間帯）'!$C$6:$K$35,9,FALSE))</f>
        <v/>
      </c>
      <c r="AV218" s="447" t="str">
        <f>IF(AV217="","",VLOOKUP(AV217,'シフト記号表（勤務時間帯）'!$C$6:$K$35,9,FALSE))</f>
        <v/>
      </c>
      <c r="AW218" s="447" t="str">
        <f>IF(AW217="","",VLOOKUP(AW217,'シフト記号表（勤務時間帯）'!$C$6:$K$35,9,FALSE))</f>
        <v/>
      </c>
      <c r="AX218" s="479">
        <f>IF($BB$3="４週",SUM(S218:AT218),IF($BB$3="暦月",SUM(S218:AW218),""))</f>
        <v>0</v>
      </c>
      <c r="AY218" s="490"/>
      <c r="AZ218" s="501">
        <f>IF($BB$3="４週",AX218/4,IF($BB$3="暦月",'地密通所（100名）'!AX218/('地密通所（100名）'!$BB$8/7),""))</f>
        <v>0</v>
      </c>
      <c r="BA218" s="509"/>
      <c r="BB218" s="305"/>
      <c r="BC218" s="128"/>
      <c r="BD218" s="128"/>
      <c r="BE218" s="128"/>
      <c r="BF218" s="140"/>
    </row>
    <row r="219" spans="2:58" ht="20.25" customHeight="1">
      <c r="B219" s="362"/>
      <c r="C219" s="36"/>
      <c r="D219" s="56"/>
      <c r="E219" s="66"/>
      <c r="F219" s="543">
        <f>C217</f>
        <v>0</v>
      </c>
      <c r="G219" s="83"/>
      <c r="H219" s="94"/>
      <c r="I219" s="103"/>
      <c r="J219" s="103"/>
      <c r="K219" s="108"/>
      <c r="L219" s="120"/>
      <c r="M219" s="130"/>
      <c r="N219" s="130"/>
      <c r="O219" s="142"/>
      <c r="P219" s="414" t="s">
        <v>73</v>
      </c>
      <c r="Q219" s="423"/>
      <c r="R219" s="431"/>
      <c r="S219" s="442" t="str">
        <f>IF(S217="","",VLOOKUP(S217,'シフト記号表（勤務時間帯）'!$C$6:$U$35,19,FALSE))</f>
        <v/>
      </c>
      <c r="T219" s="448" t="str">
        <f>IF(T217="","",VLOOKUP(T217,'シフト記号表（勤務時間帯）'!$C$6:$U$35,19,FALSE))</f>
        <v/>
      </c>
      <c r="U219" s="448" t="str">
        <f>IF(U217="","",VLOOKUP(U217,'シフト記号表（勤務時間帯）'!$C$6:$U$35,19,FALSE))</f>
        <v/>
      </c>
      <c r="V219" s="448" t="str">
        <f>IF(V217="","",VLOOKUP(V217,'シフト記号表（勤務時間帯）'!$C$6:$U$35,19,FALSE))</f>
        <v/>
      </c>
      <c r="W219" s="448" t="str">
        <f>IF(W217="","",VLOOKUP(W217,'シフト記号表（勤務時間帯）'!$C$6:$U$35,19,FALSE))</f>
        <v/>
      </c>
      <c r="X219" s="448" t="str">
        <f>IF(X217="","",VLOOKUP(X217,'シフト記号表（勤務時間帯）'!$C$6:$U$35,19,FALSE))</f>
        <v/>
      </c>
      <c r="Y219" s="455" t="str">
        <f>IF(Y217="","",VLOOKUP(Y217,'シフト記号表（勤務時間帯）'!$C$6:$U$35,19,FALSE))</f>
        <v/>
      </c>
      <c r="Z219" s="442" t="str">
        <f>IF(Z217="","",VLOOKUP(Z217,'シフト記号表（勤務時間帯）'!$C$6:$U$35,19,FALSE))</f>
        <v/>
      </c>
      <c r="AA219" s="448" t="str">
        <f>IF(AA217="","",VLOOKUP(AA217,'シフト記号表（勤務時間帯）'!$C$6:$U$35,19,FALSE))</f>
        <v/>
      </c>
      <c r="AB219" s="448" t="str">
        <f>IF(AB217="","",VLOOKUP(AB217,'シフト記号表（勤務時間帯）'!$C$6:$U$35,19,FALSE))</f>
        <v/>
      </c>
      <c r="AC219" s="448" t="str">
        <f>IF(AC217="","",VLOOKUP(AC217,'シフト記号表（勤務時間帯）'!$C$6:$U$35,19,FALSE))</f>
        <v/>
      </c>
      <c r="AD219" s="448" t="str">
        <f>IF(AD217="","",VLOOKUP(AD217,'シフト記号表（勤務時間帯）'!$C$6:$U$35,19,FALSE))</f>
        <v/>
      </c>
      <c r="AE219" s="448" t="str">
        <f>IF(AE217="","",VLOOKUP(AE217,'シフト記号表（勤務時間帯）'!$C$6:$U$35,19,FALSE))</f>
        <v/>
      </c>
      <c r="AF219" s="455" t="str">
        <f>IF(AF217="","",VLOOKUP(AF217,'シフト記号表（勤務時間帯）'!$C$6:$U$35,19,FALSE))</f>
        <v/>
      </c>
      <c r="AG219" s="442" t="str">
        <f>IF(AG217="","",VLOOKUP(AG217,'シフト記号表（勤務時間帯）'!$C$6:$U$35,19,FALSE))</f>
        <v/>
      </c>
      <c r="AH219" s="448" t="str">
        <f>IF(AH217="","",VLOOKUP(AH217,'シフト記号表（勤務時間帯）'!$C$6:$U$35,19,FALSE))</f>
        <v/>
      </c>
      <c r="AI219" s="448" t="str">
        <f>IF(AI217="","",VLOOKUP(AI217,'シフト記号表（勤務時間帯）'!$C$6:$U$35,19,FALSE))</f>
        <v/>
      </c>
      <c r="AJ219" s="448" t="str">
        <f>IF(AJ217="","",VLOOKUP(AJ217,'シフト記号表（勤務時間帯）'!$C$6:$U$35,19,FALSE))</f>
        <v/>
      </c>
      <c r="AK219" s="448" t="str">
        <f>IF(AK217="","",VLOOKUP(AK217,'シフト記号表（勤務時間帯）'!$C$6:$U$35,19,FALSE))</f>
        <v/>
      </c>
      <c r="AL219" s="448" t="str">
        <f>IF(AL217="","",VLOOKUP(AL217,'シフト記号表（勤務時間帯）'!$C$6:$U$35,19,FALSE))</f>
        <v/>
      </c>
      <c r="AM219" s="455" t="str">
        <f>IF(AM217="","",VLOOKUP(AM217,'シフト記号表（勤務時間帯）'!$C$6:$U$35,19,FALSE))</f>
        <v/>
      </c>
      <c r="AN219" s="442" t="str">
        <f>IF(AN217="","",VLOOKUP(AN217,'シフト記号表（勤務時間帯）'!$C$6:$U$35,19,FALSE))</f>
        <v/>
      </c>
      <c r="AO219" s="448" t="str">
        <f>IF(AO217="","",VLOOKUP(AO217,'シフト記号表（勤務時間帯）'!$C$6:$U$35,19,FALSE))</f>
        <v/>
      </c>
      <c r="AP219" s="448" t="str">
        <f>IF(AP217="","",VLOOKUP(AP217,'シフト記号表（勤務時間帯）'!$C$6:$U$35,19,FALSE))</f>
        <v/>
      </c>
      <c r="AQ219" s="448" t="str">
        <f>IF(AQ217="","",VLOOKUP(AQ217,'シフト記号表（勤務時間帯）'!$C$6:$U$35,19,FALSE))</f>
        <v/>
      </c>
      <c r="AR219" s="448" t="str">
        <f>IF(AR217="","",VLOOKUP(AR217,'シフト記号表（勤務時間帯）'!$C$6:$U$35,19,FALSE))</f>
        <v/>
      </c>
      <c r="AS219" s="448" t="str">
        <f>IF(AS217="","",VLOOKUP(AS217,'シフト記号表（勤務時間帯）'!$C$6:$U$35,19,FALSE))</f>
        <v/>
      </c>
      <c r="AT219" s="455" t="str">
        <f>IF(AT217="","",VLOOKUP(AT217,'シフト記号表（勤務時間帯）'!$C$6:$U$35,19,FALSE))</f>
        <v/>
      </c>
      <c r="AU219" s="442" t="str">
        <f>IF(AU217="","",VLOOKUP(AU217,'シフト記号表（勤務時間帯）'!$C$6:$U$35,19,FALSE))</f>
        <v/>
      </c>
      <c r="AV219" s="448" t="str">
        <f>IF(AV217="","",VLOOKUP(AV217,'シフト記号表（勤務時間帯）'!$C$6:$U$35,19,FALSE))</f>
        <v/>
      </c>
      <c r="AW219" s="448" t="str">
        <f>IF(AW217="","",VLOOKUP(AW217,'シフト記号表（勤務時間帯）'!$C$6:$U$35,19,FALSE))</f>
        <v/>
      </c>
      <c r="AX219" s="480">
        <f>IF($BB$3="４週",SUM(S219:AT219),IF($BB$3="暦月",SUM(S219:AW219),""))</f>
        <v>0</v>
      </c>
      <c r="AY219" s="491"/>
      <c r="AZ219" s="502">
        <f>IF($BB$3="４週",AX219/4,IF($BB$3="暦月",'地密通所（100名）'!AX219/('地密通所（100名）'!$BB$8/7),""))</f>
        <v>0</v>
      </c>
      <c r="BA219" s="510"/>
      <c r="BB219" s="306"/>
      <c r="BC219" s="130"/>
      <c r="BD219" s="130"/>
      <c r="BE219" s="130"/>
      <c r="BF219" s="142"/>
    </row>
    <row r="220" spans="2:58" ht="20.25" customHeight="1">
      <c r="B220" s="362">
        <f>B217+1</f>
        <v>67</v>
      </c>
      <c r="C220" s="34"/>
      <c r="D220" s="54"/>
      <c r="E220" s="64"/>
      <c r="F220" s="71"/>
      <c r="G220" s="71"/>
      <c r="H220" s="95"/>
      <c r="I220" s="103"/>
      <c r="J220" s="103"/>
      <c r="K220" s="108"/>
      <c r="L220" s="119"/>
      <c r="M220" s="129"/>
      <c r="N220" s="129"/>
      <c r="O220" s="141"/>
      <c r="P220" s="415" t="s">
        <v>70</v>
      </c>
      <c r="Q220" s="424"/>
      <c r="R220" s="432"/>
      <c r="S220" s="551"/>
      <c r="T220" s="553"/>
      <c r="U220" s="553"/>
      <c r="V220" s="553"/>
      <c r="W220" s="553"/>
      <c r="X220" s="553"/>
      <c r="Y220" s="554"/>
      <c r="Z220" s="551"/>
      <c r="AA220" s="553"/>
      <c r="AB220" s="553"/>
      <c r="AC220" s="553"/>
      <c r="AD220" s="553"/>
      <c r="AE220" s="553"/>
      <c r="AF220" s="554"/>
      <c r="AG220" s="551"/>
      <c r="AH220" s="553"/>
      <c r="AI220" s="553"/>
      <c r="AJ220" s="553"/>
      <c r="AK220" s="553"/>
      <c r="AL220" s="553"/>
      <c r="AM220" s="554"/>
      <c r="AN220" s="551"/>
      <c r="AO220" s="553"/>
      <c r="AP220" s="553"/>
      <c r="AQ220" s="553"/>
      <c r="AR220" s="553"/>
      <c r="AS220" s="553"/>
      <c r="AT220" s="554"/>
      <c r="AU220" s="551"/>
      <c r="AV220" s="553"/>
      <c r="AW220" s="553"/>
      <c r="AX220" s="556"/>
      <c r="AY220" s="560"/>
      <c r="AZ220" s="563"/>
      <c r="BA220" s="566"/>
      <c r="BB220" s="304"/>
      <c r="BC220" s="129"/>
      <c r="BD220" s="129"/>
      <c r="BE220" s="129"/>
      <c r="BF220" s="141"/>
    </row>
    <row r="221" spans="2:58" ht="20.25" customHeight="1">
      <c r="B221" s="362"/>
      <c r="C221" s="35"/>
      <c r="D221" s="55"/>
      <c r="E221" s="65"/>
      <c r="F221" s="69"/>
      <c r="G221" s="82"/>
      <c r="H221" s="94"/>
      <c r="I221" s="103"/>
      <c r="J221" s="103"/>
      <c r="K221" s="108"/>
      <c r="L221" s="118"/>
      <c r="M221" s="128"/>
      <c r="N221" s="128"/>
      <c r="O221" s="140"/>
      <c r="P221" s="413" t="s">
        <v>27</v>
      </c>
      <c r="Q221" s="422"/>
      <c r="R221" s="430"/>
      <c r="S221" s="441" t="str">
        <f>IF(S220="","",VLOOKUP(S220,'シフト記号表（勤務時間帯）'!$C$6:$K$35,9,FALSE))</f>
        <v/>
      </c>
      <c r="T221" s="447" t="str">
        <f>IF(T220="","",VLOOKUP(T220,'シフト記号表（勤務時間帯）'!$C$6:$K$35,9,FALSE))</f>
        <v/>
      </c>
      <c r="U221" s="447" t="str">
        <f>IF(U220="","",VLOOKUP(U220,'シフト記号表（勤務時間帯）'!$C$6:$K$35,9,FALSE))</f>
        <v/>
      </c>
      <c r="V221" s="447" t="str">
        <f>IF(V220="","",VLOOKUP(V220,'シフト記号表（勤務時間帯）'!$C$6:$K$35,9,FALSE))</f>
        <v/>
      </c>
      <c r="W221" s="447" t="str">
        <f>IF(W220="","",VLOOKUP(W220,'シフト記号表（勤務時間帯）'!$C$6:$K$35,9,FALSE))</f>
        <v/>
      </c>
      <c r="X221" s="447" t="str">
        <f>IF(X220="","",VLOOKUP(X220,'シフト記号表（勤務時間帯）'!$C$6:$K$35,9,FALSE))</f>
        <v/>
      </c>
      <c r="Y221" s="454" t="str">
        <f>IF(Y220="","",VLOOKUP(Y220,'シフト記号表（勤務時間帯）'!$C$6:$K$35,9,FALSE))</f>
        <v/>
      </c>
      <c r="Z221" s="441" t="str">
        <f>IF(Z220="","",VLOOKUP(Z220,'シフト記号表（勤務時間帯）'!$C$6:$K$35,9,FALSE))</f>
        <v/>
      </c>
      <c r="AA221" s="447" t="str">
        <f>IF(AA220="","",VLOOKUP(AA220,'シフト記号表（勤務時間帯）'!$C$6:$K$35,9,FALSE))</f>
        <v/>
      </c>
      <c r="AB221" s="447" t="str">
        <f>IF(AB220="","",VLOOKUP(AB220,'シフト記号表（勤務時間帯）'!$C$6:$K$35,9,FALSE))</f>
        <v/>
      </c>
      <c r="AC221" s="447" t="str">
        <f>IF(AC220="","",VLOOKUP(AC220,'シフト記号表（勤務時間帯）'!$C$6:$K$35,9,FALSE))</f>
        <v/>
      </c>
      <c r="AD221" s="447" t="str">
        <f>IF(AD220="","",VLOOKUP(AD220,'シフト記号表（勤務時間帯）'!$C$6:$K$35,9,FALSE))</f>
        <v/>
      </c>
      <c r="AE221" s="447" t="str">
        <f>IF(AE220="","",VLOOKUP(AE220,'シフト記号表（勤務時間帯）'!$C$6:$K$35,9,FALSE))</f>
        <v/>
      </c>
      <c r="AF221" s="454" t="str">
        <f>IF(AF220="","",VLOOKUP(AF220,'シフト記号表（勤務時間帯）'!$C$6:$K$35,9,FALSE))</f>
        <v/>
      </c>
      <c r="AG221" s="441" t="str">
        <f>IF(AG220="","",VLOOKUP(AG220,'シフト記号表（勤務時間帯）'!$C$6:$K$35,9,FALSE))</f>
        <v/>
      </c>
      <c r="AH221" s="447" t="str">
        <f>IF(AH220="","",VLOOKUP(AH220,'シフト記号表（勤務時間帯）'!$C$6:$K$35,9,FALSE))</f>
        <v/>
      </c>
      <c r="AI221" s="447" t="str">
        <f>IF(AI220="","",VLOOKUP(AI220,'シフト記号表（勤務時間帯）'!$C$6:$K$35,9,FALSE))</f>
        <v/>
      </c>
      <c r="AJ221" s="447" t="str">
        <f>IF(AJ220="","",VLOOKUP(AJ220,'シフト記号表（勤務時間帯）'!$C$6:$K$35,9,FALSE))</f>
        <v/>
      </c>
      <c r="AK221" s="447" t="str">
        <f>IF(AK220="","",VLOOKUP(AK220,'シフト記号表（勤務時間帯）'!$C$6:$K$35,9,FALSE))</f>
        <v/>
      </c>
      <c r="AL221" s="447" t="str">
        <f>IF(AL220="","",VLOOKUP(AL220,'シフト記号表（勤務時間帯）'!$C$6:$K$35,9,FALSE))</f>
        <v/>
      </c>
      <c r="AM221" s="454" t="str">
        <f>IF(AM220="","",VLOOKUP(AM220,'シフト記号表（勤務時間帯）'!$C$6:$K$35,9,FALSE))</f>
        <v/>
      </c>
      <c r="AN221" s="441" t="str">
        <f>IF(AN220="","",VLOOKUP(AN220,'シフト記号表（勤務時間帯）'!$C$6:$K$35,9,FALSE))</f>
        <v/>
      </c>
      <c r="AO221" s="447" t="str">
        <f>IF(AO220="","",VLOOKUP(AO220,'シフト記号表（勤務時間帯）'!$C$6:$K$35,9,FALSE))</f>
        <v/>
      </c>
      <c r="AP221" s="447" t="str">
        <f>IF(AP220="","",VLOOKUP(AP220,'シフト記号表（勤務時間帯）'!$C$6:$K$35,9,FALSE))</f>
        <v/>
      </c>
      <c r="AQ221" s="447" t="str">
        <f>IF(AQ220="","",VLOOKUP(AQ220,'シフト記号表（勤務時間帯）'!$C$6:$K$35,9,FALSE))</f>
        <v/>
      </c>
      <c r="AR221" s="447" t="str">
        <f>IF(AR220="","",VLOOKUP(AR220,'シフト記号表（勤務時間帯）'!$C$6:$K$35,9,FALSE))</f>
        <v/>
      </c>
      <c r="AS221" s="447" t="str">
        <f>IF(AS220="","",VLOOKUP(AS220,'シフト記号表（勤務時間帯）'!$C$6:$K$35,9,FALSE))</f>
        <v/>
      </c>
      <c r="AT221" s="454" t="str">
        <f>IF(AT220="","",VLOOKUP(AT220,'シフト記号表（勤務時間帯）'!$C$6:$K$35,9,FALSE))</f>
        <v/>
      </c>
      <c r="AU221" s="441" t="str">
        <f>IF(AU220="","",VLOOKUP(AU220,'シフト記号表（勤務時間帯）'!$C$6:$K$35,9,FALSE))</f>
        <v/>
      </c>
      <c r="AV221" s="447" t="str">
        <f>IF(AV220="","",VLOOKUP(AV220,'シフト記号表（勤務時間帯）'!$C$6:$K$35,9,FALSE))</f>
        <v/>
      </c>
      <c r="AW221" s="447" t="str">
        <f>IF(AW220="","",VLOOKUP(AW220,'シフト記号表（勤務時間帯）'!$C$6:$K$35,9,FALSE))</f>
        <v/>
      </c>
      <c r="AX221" s="479">
        <f>IF($BB$3="４週",SUM(S221:AT221),IF($BB$3="暦月",SUM(S221:AW221),""))</f>
        <v>0</v>
      </c>
      <c r="AY221" s="490"/>
      <c r="AZ221" s="501">
        <f>IF($BB$3="４週",AX221/4,IF($BB$3="暦月",'地密通所（100名）'!AX221/('地密通所（100名）'!$BB$8/7),""))</f>
        <v>0</v>
      </c>
      <c r="BA221" s="509"/>
      <c r="BB221" s="305"/>
      <c r="BC221" s="128"/>
      <c r="BD221" s="128"/>
      <c r="BE221" s="128"/>
      <c r="BF221" s="140"/>
    </row>
    <row r="222" spans="2:58" ht="20.25" customHeight="1">
      <c r="B222" s="362"/>
      <c r="C222" s="36"/>
      <c r="D222" s="56"/>
      <c r="E222" s="66"/>
      <c r="F222" s="543">
        <f>C220</f>
        <v>0</v>
      </c>
      <c r="G222" s="83"/>
      <c r="H222" s="94"/>
      <c r="I222" s="103"/>
      <c r="J222" s="103"/>
      <c r="K222" s="108"/>
      <c r="L222" s="120"/>
      <c r="M222" s="130"/>
      <c r="N222" s="130"/>
      <c r="O222" s="142"/>
      <c r="P222" s="414" t="s">
        <v>73</v>
      </c>
      <c r="Q222" s="423"/>
      <c r="R222" s="431"/>
      <c r="S222" s="442" t="str">
        <f>IF(S220="","",VLOOKUP(S220,'シフト記号表（勤務時間帯）'!$C$6:$U$35,19,FALSE))</f>
        <v/>
      </c>
      <c r="T222" s="448" t="str">
        <f>IF(T220="","",VLOOKUP(T220,'シフト記号表（勤務時間帯）'!$C$6:$U$35,19,FALSE))</f>
        <v/>
      </c>
      <c r="U222" s="448" t="str">
        <f>IF(U220="","",VLOOKUP(U220,'シフト記号表（勤務時間帯）'!$C$6:$U$35,19,FALSE))</f>
        <v/>
      </c>
      <c r="V222" s="448" t="str">
        <f>IF(V220="","",VLOOKUP(V220,'シフト記号表（勤務時間帯）'!$C$6:$U$35,19,FALSE))</f>
        <v/>
      </c>
      <c r="W222" s="448" t="str">
        <f>IF(W220="","",VLOOKUP(W220,'シフト記号表（勤務時間帯）'!$C$6:$U$35,19,FALSE))</f>
        <v/>
      </c>
      <c r="X222" s="448" t="str">
        <f>IF(X220="","",VLOOKUP(X220,'シフト記号表（勤務時間帯）'!$C$6:$U$35,19,FALSE))</f>
        <v/>
      </c>
      <c r="Y222" s="455" t="str">
        <f>IF(Y220="","",VLOOKUP(Y220,'シフト記号表（勤務時間帯）'!$C$6:$U$35,19,FALSE))</f>
        <v/>
      </c>
      <c r="Z222" s="442" t="str">
        <f>IF(Z220="","",VLOOKUP(Z220,'シフト記号表（勤務時間帯）'!$C$6:$U$35,19,FALSE))</f>
        <v/>
      </c>
      <c r="AA222" s="448" t="str">
        <f>IF(AA220="","",VLOOKUP(AA220,'シフト記号表（勤務時間帯）'!$C$6:$U$35,19,FALSE))</f>
        <v/>
      </c>
      <c r="AB222" s="448" t="str">
        <f>IF(AB220="","",VLOOKUP(AB220,'シフト記号表（勤務時間帯）'!$C$6:$U$35,19,FALSE))</f>
        <v/>
      </c>
      <c r="AC222" s="448" t="str">
        <f>IF(AC220="","",VLOOKUP(AC220,'シフト記号表（勤務時間帯）'!$C$6:$U$35,19,FALSE))</f>
        <v/>
      </c>
      <c r="AD222" s="448" t="str">
        <f>IF(AD220="","",VLOOKUP(AD220,'シフト記号表（勤務時間帯）'!$C$6:$U$35,19,FALSE))</f>
        <v/>
      </c>
      <c r="AE222" s="448" t="str">
        <f>IF(AE220="","",VLOOKUP(AE220,'シフト記号表（勤務時間帯）'!$C$6:$U$35,19,FALSE))</f>
        <v/>
      </c>
      <c r="AF222" s="455" t="str">
        <f>IF(AF220="","",VLOOKUP(AF220,'シフト記号表（勤務時間帯）'!$C$6:$U$35,19,FALSE))</f>
        <v/>
      </c>
      <c r="AG222" s="442" t="str">
        <f>IF(AG220="","",VLOOKUP(AG220,'シフト記号表（勤務時間帯）'!$C$6:$U$35,19,FALSE))</f>
        <v/>
      </c>
      <c r="AH222" s="448" t="str">
        <f>IF(AH220="","",VLOOKUP(AH220,'シフト記号表（勤務時間帯）'!$C$6:$U$35,19,FALSE))</f>
        <v/>
      </c>
      <c r="AI222" s="448" t="str">
        <f>IF(AI220="","",VLOOKUP(AI220,'シフト記号表（勤務時間帯）'!$C$6:$U$35,19,FALSE))</f>
        <v/>
      </c>
      <c r="AJ222" s="448" t="str">
        <f>IF(AJ220="","",VLOOKUP(AJ220,'シフト記号表（勤務時間帯）'!$C$6:$U$35,19,FALSE))</f>
        <v/>
      </c>
      <c r="AK222" s="448" t="str">
        <f>IF(AK220="","",VLOOKUP(AK220,'シフト記号表（勤務時間帯）'!$C$6:$U$35,19,FALSE))</f>
        <v/>
      </c>
      <c r="AL222" s="448" t="str">
        <f>IF(AL220="","",VLOOKUP(AL220,'シフト記号表（勤務時間帯）'!$C$6:$U$35,19,FALSE))</f>
        <v/>
      </c>
      <c r="AM222" s="455" t="str">
        <f>IF(AM220="","",VLOOKUP(AM220,'シフト記号表（勤務時間帯）'!$C$6:$U$35,19,FALSE))</f>
        <v/>
      </c>
      <c r="AN222" s="442" t="str">
        <f>IF(AN220="","",VLOOKUP(AN220,'シフト記号表（勤務時間帯）'!$C$6:$U$35,19,FALSE))</f>
        <v/>
      </c>
      <c r="AO222" s="448" t="str">
        <f>IF(AO220="","",VLOOKUP(AO220,'シフト記号表（勤務時間帯）'!$C$6:$U$35,19,FALSE))</f>
        <v/>
      </c>
      <c r="AP222" s="448" t="str">
        <f>IF(AP220="","",VLOOKUP(AP220,'シフト記号表（勤務時間帯）'!$C$6:$U$35,19,FALSE))</f>
        <v/>
      </c>
      <c r="AQ222" s="448" t="str">
        <f>IF(AQ220="","",VLOOKUP(AQ220,'シフト記号表（勤務時間帯）'!$C$6:$U$35,19,FALSE))</f>
        <v/>
      </c>
      <c r="AR222" s="448" t="str">
        <f>IF(AR220="","",VLOOKUP(AR220,'シフト記号表（勤務時間帯）'!$C$6:$U$35,19,FALSE))</f>
        <v/>
      </c>
      <c r="AS222" s="448" t="str">
        <f>IF(AS220="","",VLOOKUP(AS220,'シフト記号表（勤務時間帯）'!$C$6:$U$35,19,FALSE))</f>
        <v/>
      </c>
      <c r="AT222" s="455" t="str">
        <f>IF(AT220="","",VLOOKUP(AT220,'シフト記号表（勤務時間帯）'!$C$6:$U$35,19,FALSE))</f>
        <v/>
      </c>
      <c r="AU222" s="442" t="str">
        <f>IF(AU220="","",VLOOKUP(AU220,'シフト記号表（勤務時間帯）'!$C$6:$U$35,19,FALSE))</f>
        <v/>
      </c>
      <c r="AV222" s="448" t="str">
        <f>IF(AV220="","",VLOOKUP(AV220,'シフト記号表（勤務時間帯）'!$C$6:$U$35,19,FALSE))</f>
        <v/>
      </c>
      <c r="AW222" s="448" t="str">
        <f>IF(AW220="","",VLOOKUP(AW220,'シフト記号表（勤務時間帯）'!$C$6:$U$35,19,FALSE))</f>
        <v/>
      </c>
      <c r="AX222" s="480">
        <f>IF($BB$3="４週",SUM(S222:AT222),IF($BB$3="暦月",SUM(S222:AW222),""))</f>
        <v>0</v>
      </c>
      <c r="AY222" s="491"/>
      <c r="AZ222" s="502">
        <f>IF($BB$3="４週",AX222/4,IF($BB$3="暦月",'地密通所（100名）'!AX222/('地密通所（100名）'!$BB$8/7),""))</f>
        <v>0</v>
      </c>
      <c r="BA222" s="510"/>
      <c r="BB222" s="306"/>
      <c r="BC222" s="130"/>
      <c r="BD222" s="130"/>
      <c r="BE222" s="130"/>
      <c r="BF222" s="142"/>
    </row>
    <row r="223" spans="2:58" ht="20.25" customHeight="1">
      <c r="B223" s="362">
        <f>B220+1</f>
        <v>68</v>
      </c>
      <c r="C223" s="34"/>
      <c r="D223" s="54"/>
      <c r="E223" s="64"/>
      <c r="F223" s="71"/>
      <c r="G223" s="71"/>
      <c r="H223" s="95"/>
      <c r="I223" s="103"/>
      <c r="J223" s="103"/>
      <c r="K223" s="108"/>
      <c r="L223" s="119"/>
      <c r="M223" s="129"/>
      <c r="N223" s="129"/>
      <c r="O223" s="141"/>
      <c r="P223" s="415" t="s">
        <v>70</v>
      </c>
      <c r="Q223" s="424"/>
      <c r="R223" s="432"/>
      <c r="S223" s="551"/>
      <c r="T223" s="553"/>
      <c r="U223" s="553"/>
      <c r="V223" s="553"/>
      <c r="W223" s="553"/>
      <c r="X223" s="553"/>
      <c r="Y223" s="554"/>
      <c r="Z223" s="551"/>
      <c r="AA223" s="553"/>
      <c r="AB223" s="553"/>
      <c r="AC223" s="553"/>
      <c r="AD223" s="553"/>
      <c r="AE223" s="553"/>
      <c r="AF223" s="554"/>
      <c r="AG223" s="551"/>
      <c r="AH223" s="553"/>
      <c r="AI223" s="553"/>
      <c r="AJ223" s="553"/>
      <c r="AK223" s="553"/>
      <c r="AL223" s="553"/>
      <c r="AM223" s="554"/>
      <c r="AN223" s="551"/>
      <c r="AO223" s="553"/>
      <c r="AP223" s="553"/>
      <c r="AQ223" s="553"/>
      <c r="AR223" s="553"/>
      <c r="AS223" s="553"/>
      <c r="AT223" s="554"/>
      <c r="AU223" s="551"/>
      <c r="AV223" s="553"/>
      <c r="AW223" s="553"/>
      <c r="AX223" s="556"/>
      <c r="AY223" s="560"/>
      <c r="AZ223" s="563"/>
      <c r="BA223" s="566"/>
      <c r="BB223" s="304"/>
      <c r="BC223" s="129"/>
      <c r="BD223" s="129"/>
      <c r="BE223" s="129"/>
      <c r="BF223" s="141"/>
    </row>
    <row r="224" spans="2:58" ht="20.25" customHeight="1">
      <c r="B224" s="362"/>
      <c r="C224" s="35"/>
      <c r="D224" s="55"/>
      <c r="E224" s="65"/>
      <c r="F224" s="69"/>
      <c r="G224" s="82"/>
      <c r="H224" s="94"/>
      <c r="I224" s="103"/>
      <c r="J224" s="103"/>
      <c r="K224" s="108"/>
      <c r="L224" s="118"/>
      <c r="M224" s="128"/>
      <c r="N224" s="128"/>
      <c r="O224" s="140"/>
      <c r="P224" s="413" t="s">
        <v>27</v>
      </c>
      <c r="Q224" s="422"/>
      <c r="R224" s="430"/>
      <c r="S224" s="441" t="str">
        <f>IF(S223="","",VLOOKUP(S223,'シフト記号表（勤務時間帯）'!$C$6:$K$35,9,FALSE))</f>
        <v/>
      </c>
      <c r="T224" s="447" t="str">
        <f>IF(T223="","",VLOOKUP(T223,'シフト記号表（勤務時間帯）'!$C$6:$K$35,9,FALSE))</f>
        <v/>
      </c>
      <c r="U224" s="447" t="str">
        <f>IF(U223="","",VLOOKUP(U223,'シフト記号表（勤務時間帯）'!$C$6:$K$35,9,FALSE))</f>
        <v/>
      </c>
      <c r="V224" s="447" t="str">
        <f>IF(V223="","",VLOOKUP(V223,'シフト記号表（勤務時間帯）'!$C$6:$K$35,9,FALSE))</f>
        <v/>
      </c>
      <c r="W224" s="447" t="str">
        <f>IF(W223="","",VLOOKUP(W223,'シフト記号表（勤務時間帯）'!$C$6:$K$35,9,FALSE))</f>
        <v/>
      </c>
      <c r="X224" s="447" t="str">
        <f>IF(X223="","",VLOOKUP(X223,'シフト記号表（勤務時間帯）'!$C$6:$K$35,9,FALSE))</f>
        <v/>
      </c>
      <c r="Y224" s="454" t="str">
        <f>IF(Y223="","",VLOOKUP(Y223,'シフト記号表（勤務時間帯）'!$C$6:$K$35,9,FALSE))</f>
        <v/>
      </c>
      <c r="Z224" s="441" t="str">
        <f>IF(Z223="","",VLOOKUP(Z223,'シフト記号表（勤務時間帯）'!$C$6:$K$35,9,FALSE))</f>
        <v/>
      </c>
      <c r="AA224" s="447" t="str">
        <f>IF(AA223="","",VLOOKUP(AA223,'シフト記号表（勤務時間帯）'!$C$6:$K$35,9,FALSE))</f>
        <v/>
      </c>
      <c r="AB224" s="447" t="str">
        <f>IF(AB223="","",VLOOKUP(AB223,'シフト記号表（勤務時間帯）'!$C$6:$K$35,9,FALSE))</f>
        <v/>
      </c>
      <c r="AC224" s="447" t="str">
        <f>IF(AC223="","",VLOOKUP(AC223,'シフト記号表（勤務時間帯）'!$C$6:$K$35,9,FALSE))</f>
        <v/>
      </c>
      <c r="AD224" s="447" t="str">
        <f>IF(AD223="","",VLOOKUP(AD223,'シフト記号表（勤務時間帯）'!$C$6:$K$35,9,FALSE))</f>
        <v/>
      </c>
      <c r="AE224" s="447" t="str">
        <f>IF(AE223="","",VLOOKUP(AE223,'シフト記号表（勤務時間帯）'!$C$6:$K$35,9,FALSE))</f>
        <v/>
      </c>
      <c r="AF224" s="454" t="str">
        <f>IF(AF223="","",VLOOKUP(AF223,'シフト記号表（勤務時間帯）'!$C$6:$K$35,9,FALSE))</f>
        <v/>
      </c>
      <c r="AG224" s="441" t="str">
        <f>IF(AG223="","",VLOOKUP(AG223,'シフト記号表（勤務時間帯）'!$C$6:$K$35,9,FALSE))</f>
        <v/>
      </c>
      <c r="AH224" s="447" t="str">
        <f>IF(AH223="","",VLOOKUP(AH223,'シフト記号表（勤務時間帯）'!$C$6:$K$35,9,FALSE))</f>
        <v/>
      </c>
      <c r="AI224" s="447" t="str">
        <f>IF(AI223="","",VLOOKUP(AI223,'シフト記号表（勤務時間帯）'!$C$6:$K$35,9,FALSE))</f>
        <v/>
      </c>
      <c r="AJ224" s="447" t="str">
        <f>IF(AJ223="","",VLOOKUP(AJ223,'シフト記号表（勤務時間帯）'!$C$6:$K$35,9,FALSE))</f>
        <v/>
      </c>
      <c r="AK224" s="447" t="str">
        <f>IF(AK223="","",VLOOKUP(AK223,'シフト記号表（勤務時間帯）'!$C$6:$K$35,9,FALSE))</f>
        <v/>
      </c>
      <c r="AL224" s="447" t="str">
        <f>IF(AL223="","",VLOOKUP(AL223,'シフト記号表（勤務時間帯）'!$C$6:$K$35,9,FALSE))</f>
        <v/>
      </c>
      <c r="AM224" s="454" t="str">
        <f>IF(AM223="","",VLOOKUP(AM223,'シフト記号表（勤務時間帯）'!$C$6:$K$35,9,FALSE))</f>
        <v/>
      </c>
      <c r="AN224" s="441" t="str">
        <f>IF(AN223="","",VLOOKUP(AN223,'シフト記号表（勤務時間帯）'!$C$6:$K$35,9,FALSE))</f>
        <v/>
      </c>
      <c r="AO224" s="447" t="str">
        <f>IF(AO223="","",VLOOKUP(AO223,'シフト記号表（勤務時間帯）'!$C$6:$K$35,9,FALSE))</f>
        <v/>
      </c>
      <c r="AP224" s="447" t="str">
        <f>IF(AP223="","",VLOOKUP(AP223,'シフト記号表（勤務時間帯）'!$C$6:$K$35,9,FALSE))</f>
        <v/>
      </c>
      <c r="AQ224" s="447" t="str">
        <f>IF(AQ223="","",VLOOKUP(AQ223,'シフト記号表（勤務時間帯）'!$C$6:$K$35,9,FALSE))</f>
        <v/>
      </c>
      <c r="AR224" s="447" t="str">
        <f>IF(AR223="","",VLOOKUP(AR223,'シフト記号表（勤務時間帯）'!$C$6:$K$35,9,FALSE))</f>
        <v/>
      </c>
      <c r="AS224" s="447" t="str">
        <f>IF(AS223="","",VLOOKUP(AS223,'シフト記号表（勤務時間帯）'!$C$6:$K$35,9,FALSE))</f>
        <v/>
      </c>
      <c r="AT224" s="454" t="str">
        <f>IF(AT223="","",VLOOKUP(AT223,'シフト記号表（勤務時間帯）'!$C$6:$K$35,9,FALSE))</f>
        <v/>
      </c>
      <c r="AU224" s="441" t="str">
        <f>IF(AU223="","",VLOOKUP(AU223,'シフト記号表（勤務時間帯）'!$C$6:$K$35,9,FALSE))</f>
        <v/>
      </c>
      <c r="AV224" s="447" t="str">
        <f>IF(AV223="","",VLOOKUP(AV223,'シフト記号表（勤務時間帯）'!$C$6:$K$35,9,FALSE))</f>
        <v/>
      </c>
      <c r="AW224" s="447" t="str">
        <f>IF(AW223="","",VLOOKUP(AW223,'シフト記号表（勤務時間帯）'!$C$6:$K$35,9,FALSE))</f>
        <v/>
      </c>
      <c r="AX224" s="479">
        <f>IF($BB$3="４週",SUM(S224:AT224),IF($BB$3="暦月",SUM(S224:AW224),""))</f>
        <v>0</v>
      </c>
      <c r="AY224" s="490"/>
      <c r="AZ224" s="501">
        <f>IF($BB$3="４週",AX224/4,IF($BB$3="暦月",'地密通所（100名）'!AX224/('地密通所（100名）'!$BB$8/7),""))</f>
        <v>0</v>
      </c>
      <c r="BA224" s="509"/>
      <c r="BB224" s="305"/>
      <c r="BC224" s="128"/>
      <c r="BD224" s="128"/>
      <c r="BE224" s="128"/>
      <c r="BF224" s="140"/>
    </row>
    <row r="225" spans="2:58" ht="20.25" customHeight="1">
      <c r="B225" s="362"/>
      <c r="C225" s="36"/>
      <c r="D225" s="56"/>
      <c r="E225" s="66"/>
      <c r="F225" s="543">
        <f>C223</f>
        <v>0</v>
      </c>
      <c r="G225" s="83"/>
      <c r="H225" s="94"/>
      <c r="I225" s="103"/>
      <c r="J225" s="103"/>
      <c r="K225" s="108"/>
      <c r="L225" s="120"/>
      <c r="M225" s="130"/>
      <c r="N225" s="130"/>
      <c r="O225" s="142"/>
      <c r="P225" s="414" t="s">
        <v>73</v>
      </c>
      <c r="Q225" s="423"/>
      <c r="R225" s="431"/>
      <c r="S225" s="442" t="str">
        <f>IF(S223="","",VLOOKUP(S223,'シフト記号表（勤務時間帯）'!$C$6:$U$35,19,FALSE))</f>
        <v/>
      </c>
      <c r="T225" s="448" t="str">
        <f>IF(T223="","",VLOOKUP(T223,'シフト記号表（勤務時間帯）'!$C$6:$U$35,19,FALSE))</f>
        <v/>
      </c>
      <c r="U225" s="448" t="str">
        <f>IF(U223="","",VLOOKUP(U223,'シフト記号表（勤務時間帯）'!$C$6:$U$35,19,FALSE))</f>
        <v/>
      </c>
      <c r="V225" s="448" t="str">
        <f>IF(V223="","",VLOOKUP(V223,'シフト記号表（勤務時間帯）'!$C$6:$U$35,19,FALSE))</f>
        <v/>
      </c>
      <c r="W225" s="448" t="str">
        <f>IF(W223="","",VLOOKUP(W223,'シフト記号表（勤務時間帯）'!$C$6:$U$35,19,FALSE))</f>
        <v/>
      </c>
      <c r="X225" s="448" t="str">
        <f>IF(X223="","",VLOOKUP(X223,'シフト記号表（勤務時間帯）'!$C$6:$U$35,19,FALSE))</f>
        <v/>
      </c>
      <c r="Y225" s="455" t="str">
        <f>IF(Y223="","",VLOOKUP(Y223,'シフト記号表（勤務時間帯）'!$C$6:$U$35,19,FALSE))</f>
        <v/>
      </c>
      <c r="Z225" s="442" t="str">
        <f>IF(Z223="","",VLOOKUP(Z223,'シフト記号表（勤務時間帯）'!$C$6:$U$35,19,FALSE))</f>
        <v/>
      </c>
      <c r="AA225" s="448" t="str">
        <f>IF(AA223="","",VLOOKUP(AA223,'シフト記号表（勤務時間帯）'!$C$6:$U$35,19,FALSE))</f>
        <v/>
      </c>
      <c r="AB225" s="448" t="str">
        <f>IF(AB223="","",VLOOKUP(AB223,'シフト記号表（勤務時間帯）'!$C$6:$U$35,19,FALSE))</f>
        <v/>
      </c>
      <c r="AC225" s="448" t="str">
        <f>IF(AC223="","",VLOOKUP(AC223,'シフト記号表（勤務時間帯）'!$C$6:$U$35,19,FALSE))</f>
        <v/>
      </c>
      <c r="AD225" s="448" t="str">
        <f>IF(AD223="","",VLOOKUP(AD223,'シフト記号表（勤務時間帯）'!$C$6:$U$35,19,FALSE))</f>
        <v/>
      </c>
      <c r="AE225" s="448" t="str">
        <f>IF(AE223="","",VLOOKUP(AE223,'シフト記号表（勤務時間帯）'!$C$6:$U$35,19,FALSE))</f>
        <v/>
      </c>
      <c r="AF225" s="455" t="str">
        <f>IF(AF223="","",VLOOKUP(AF223,'シフト記号表（勤務時間帯）'!$C$6:$U$35,19,FALSE))</f>
        <v/>
      </c>
      <c r="AG225" s="442" t="str">
        <f>IF(AG223="","",VLOOKUP(AG223,'シフト記号表（勤務時間帯）'!$C$6:$U$35,19,FALSE))</f>
        <v/>
      </c>
      <c r="AH225" s="448" t="str">
        <f>IF(AH223="","",VLOOKUP(AH223,'シフト記号表（勤務時間帯）'!$C$6:$U$35,19,FALSE))</f>
        <v/>
      </c>
      <c r="AI225" s="448" t="str">
        <f>IF(AI223="","",VLOOKUP(AI223,'シフト記号表（勤務時間帯）'!$C$6:$U$35,19,FALSE))</f>
        <v/>
      </c>
      <c r="AJ225" s="448" t="str">
        <f>IF(AJ223="","",VLOOKUP(AJ223,'シフト記号表（勤務時間帯）'!$C$6:$U$35,19,FALSE))</f>
        <v/>
      </c>
      <c r="AK225" s="448" t="str">
        <f>IF(AK223="","",VLOOKUP(AK223,'シフト記号表（勤務時間帯）'!$C$6:$U$35,19,FALSE))</f>
        <v/>
      </c>
      <c r="AL225" s="448" t="str">
        <f>IF(AL223="","",VLOOKUP(AL223,'シフト記号表（勤務時間帯）'!$C$6:$U$35,19,FALSE))</f>
        <v/>
      </c>
      <c r="AM225" s="455" t="str">
        <f>IF(AM223="","",VLOOKUP(AM223,'シフト記号表（勤務時間帯）'!$C$6:$U$35,19,FALSE))</f>
        <v/>
      </c>
      <c r="AN225" s="442" t="str">
        <f>IF(AN223="","",VLOOKUP(AN223,'シフト記号表（勤務時間帯）'!$C$6:$U$35,19,FALSE))</f>
        <v/>
      </c>
      <c r="AO225" s="448" t="str">
        <f>IF(AO223="","",VLOOKUP(AO223,'シフト記号表（勤務時間帯）'!$C$6:$U$35,19,FALSE))</f>
        <v/>
      </c>
      <c r="AP225" s="448" t="str">
        <f>IF(AP223="","",VLOOKUP(AP223,'シフト記号表（勤務時間帯）'!$C$6:$U$35,19,FALSE))</f>
        <v/>
      </c>
      <c r="AQ225" s="448" t="str">
        <f>IF(AQ223="","",VLOOKUP(AQ223,'シフト記号表（勤務時間帯）'!$C$6:$U$35,19,FALSE))</f>
        <v/>
      </c>
      <c r="AR225" s="448" t="str">
        <f>IF(AR223="","",VLOOKUP(AR223,'シフト記号表（勤務時間帯）'!$C$6:$U$35,19,FALSE))</f>
        <v/>
      </c>
      <c r="AS225" s="448" t="str">
        <f>IF(AS223="","",VLOOKUP(AS223,'シフト記号表（勤務時間帯）'!$C$6:$U$35,19,FALSE))</f>
        <v/>
      </c>
      <c r="AT225" s="455" t="str">
        <f>IF(AT223="","",VLOOKUP(AT223,'シフト記号表（勤務時間帯）'!$C$6:$U$35,19,FALSE))</f>
        <v/>
      </c>
      <c r="AU225" s="442" t="str">
        <f>IF(AU223="","",VLOOKUP(AU223,'シフト記号表（勤務時間帯）'!$C$6:$U$35,19,FALSE))</f>
        <v/>
      </c>
      <c r="AV225" s="448" t="str">
        <f>IF(AV223="","",VLOOKUP(AV223,'シフト記号表（勤務時間帯）'!$C$6:$U$35,19,FALSE))</f>
        <v/>
      </c>
      <c r="AW225" s="448" t="str">
        <f>IF(AW223="","",VLOOKUP(AW223,'シフト記号表（勤務時間帯）'!$C$6:$U$35,19,FALSE))</f>
        <v/>
      </c>
      <c r="AX225" s="480">
        <f>IF($BB$3="４週",SUM(S225:AT225),IF($BB$3="暦月",SUM(S225:AW225),""))</f>
        <v>0</v>
      </c>
      <c r="AY225" s="491"/>
      <c r="AZ225" s="502">
        <f>IF($BB$3="４週",AX225/4,IF($BB$3="暦月",'地密通所（100名）'!AX225/('地密通所（100名）'!$BB$8/7),""))</f>
        <v>0</v>
      </c>
      <c r="BA225" s="510"/>
      <c r="BB225" s="306"/>
      <c r="BC225" s="130"/>
      <c r="BD225" s="130"/>
      <c r="BE225" s="130"/>
      <c r="BF225" s="142"/>
    </row>
    <row r="226" spans="2:58" ht="20.25" customHeight="1">
      <c r="B226" s="362">
        <f>B223+1</f>
        <v>69</v>
      </c>
      <c r="C226" s="34"/>
      <c r="D226" s="54"/>
      <c r="E226" s="64"/>
      <c r="F226" s="71"/>
      <c r="G226" s="71"/>
      <c r="H226" s="95"/>
      <c r="I226" s="103"/>
      <c r="J226" s="103"/>
      <c r="K226" s="108"/>
      <c r="L226" s="119"/>
      <c r="M226" s="129"/>
      <c r="N226" s="129"/>
      <c r="O226" s="141"/>
      <c r="P226" s="415" t="s">
        <v>70</v>
      </c>
      <c r="Q226" s="424"/>
      <c r="R226" s="432"/>
      <c r="S226" s="551"/>
      <c r="T226" s="553"/>
      <c r="U226" s="553"/>
      <c r="V226" s="553"/>
      <c r="W226" s="553"/>
      <c r="X226" s="553"/>
      <c r="Y226" s="554"/>
      <c r="Z226" s="551"/>
      <c r="AA226" s="553"/>
      <c r="AB226" s="553"/>
      <c r="AC226" s="553"/>
      <c r="AD226" s="553"/>
      <c r="AE226" s="553"/>
      <c r="AF226" s="554"/>
      <c r="AG226" s="551"/>
      <c r="AH226" s="553"/>
      <c r="AI226" s="553"/>
      <c r="AJ226" s="553"/>
      <c r="AK226" s="553"/>
      <c r="AL226" s="553"/>
      <c r="AM226" s="554"/>
      <c r="AN226" s="551"/>
      <c r="AO226" s="553"/>
      <c r="AP226" s="553"/>
      <c r="AQ226" s="553"/>
      <c r="AR226" s="553"/>
      <c r="AS226" s="553"/>
      <c r="AT226" s="554"/>
      <c r="AU226" s="551"/>
      <c r="AV226" s="553"/>
      <c r="AW226" s="553"/>
      <c r="AX226" s="556"/>
      <c r="AY226" s="560"/>
      <c r="AZ226" s="563"/>
      <c r="BA226" s="566"/>
      <c r="BB226" s="304"/>
      <c r="BC226" s="129"/>
      <c r="BD226" s="129"/>
      <c r="BE226" s="129"/>
      <c r="BF226" s="141"/>
    </row>
    <row r="227" spans="2:58" ht="20.25" customHeight="1">
      <c r="B227" s="362"/>
      <c r="C227" s="35"/>
      <c r="D227" s="55"/>
      <c r="E227" s="65"/>
      <c r="F227" s="69"/>
      <c r="G227" s="82"/>
      <c r="H227" s="94"/>
      <c r="I227" s="103"/>
      <c r="J227" s="103"/>
      <c r="K227" s="108"/>
      <c r="L227" s="118"/>
      <c r="M227" s="128"/>
      <c r="N227" s="128"/>
      <c r="O227" s="140"/>
      <c r="P227" s="413" t="s">
        <v>27</v>
      </c>
      <c r="Q227" s="422"/>
      <c r="R227" s="430"/>
      <c r="S227" s="441" t="str">
        <f>IF(S226="","",VLOOKUP(S226,'シフト記号表（勤務時間帯）'!$C$6:$K$35,9,FALSE))</f>
        <v/>
      </c>
      <c r="T227" s="447" t="str">
        <f>IF(T226="","",VLOOKUP(T226,'シフト記号表（勤務時間帯）'!$C$6:$K$35,9,FALSE))</f>
        <v/>
      </c>
      <c r="U227" s="447" t="str">
        <f>IF(U226="","",VLOOKUP(U226,'シフト記号表（勤務時間帯）'!$C$6:$K$35,9,FALSE))</f>
        <v/>
      </c>
      <c r="V227" s="447" t="str">
        <f>IF(V226="","",VLOOKUP(V226,'シフト記号表（勤務時間帯）'!$C$6:$K$35,9,FALSE))</f>
        <v/>
      </c>
      <c r="W227" s="447" t="str">
        <f>IF(W226="","",VLOOKUP(W226,'シフト記号表（勤務時間帯）'!$C$6:$K$35,9,FALSE))</f>
        <v/>
      </c>
      <c r="X227" s="447" t="str">
        <f>IF(X226="","",VLOOKUP(X226,'シフト記号表（勤務時間帯）'!$C$6:$K$35,9,FALSE))</f>
        <v/>
      </c>
      <c r="Y227" s="454" t="str">
        <f>IF(Y226="","",VLOOKUP(Y226,'シフト記号表（勤務時間帯）'!$C$6:$K$35,9,FALSE))</f>
        <v/>
      </c>
      <c r="Z227" s="441" t="str">
        <f>IF(Z226="","",VLOOKUP(Z226,'シフト記号表（勤務時間帯）'!$C$6:$K$35,9,FALSE))</f>
        <v/>
      </c>
      <c r="AA227" s="447" t="str">
        <f>IF(AA226="","",VLOOKUP(AA226,'シフト記号表（勤務時間帯）'!$C$6:$K$35,9,FALSE))</f>
        <v/>
      </c>
      <c r="AB227" s="447" t="str">
        <f>IF(AB226="","",VLOOKUP(AB226,'シフト記号表（勤務時間帯）'!$C$6:$K$35,9,FALSE))</f>
        <v/>
      </c>
      <c r="AC227" s="447" t="str">
        <f>IF(AC226="","",VLOOKUP(AC226,'シフト記号表（勤務時間帯）'!$C$6:$K$35,9,FALSE))</f>
        <v/>
      </c>
      <c r="AD227" s="447" t="str">
        <f>IF(AD226="","",VLOOKUP(AD226,'シフト記号表（勤務時間帯）'!$C$6:$K$35,9,FALSE))</f>
        <v/>
      </c>
      <c r="AE227" s="447" t="str">
        <f>IF(AE226="","",VLOOKUP(AE226,'シフト記号表（勤務時間帯）'!$C$6:$K$35,9,FALSE))</f>
        <v/>
      </c>
      <c r="AF227" s="454" t="str">
        <f>IF(AF226="","",VLOOKUP(AF226,'シフト記号表（勤務時間帯）'!$C$6:$K$35,9,FALSE))</f>
        <v/>
      </c>
      <c r="AG227" s="441" t="str">
        <f>IF(AG226="","",VLOOKUP(AG226,'シフト記号表（勤務時間帯）'!$C$6:$K$35,9,FALSE))</f>
        <v/>
      </c>
      <c r="AH227" s="447" t="str">
        <f>IF(AH226="","",VLOOKUP(AH226,'シフト記号表（勤務時間帯）'!$C$6:$K$35,9,FALSE))</f>
        <v/>
      </c>
      <c r="AI227" s="447" t="str">
        <f>IF(AI226="","",VLOOKUP(AI226,'シフト記号表（勤務時間帯）'!$C$6:$K$35,9,FALSE))</f>
        <v/>
      </c>
      <c r="AJ227" s="447" t="str">
        <f>IF(AJ226="","",VLOOKUP(AJ226,'シフト記号表（勤務時間帯）'!$C$6:$K$35,9,FALSE))</f>
        <v/>
      </c>
      <c r="AK227" s="447" t="str">
        <f>IF(AK226="","",VLOOKUP(AK226,'シフト記号表（勤務時間帯）'!$C$6:$K$35,9,FALSE))</f>
        <v/>
      </c>
      <c r="AL227" s="447" t="str">
        <f>IF(AL226="","",VLOOKUP(AL226,'シフト記号表（勤務時間帯）'!$C$6:$K$35,9,FALSE))</f>
        <v/>
      </c>
      <c r="AM227" s="454" t="str">
        <f>IF(AM226="","",VLOOKUP(AM226,'シフト記号表（勤務時間帯）'!$C$6:$K$35,9,FALSE))</f>
        <v/>
      </c>
      <c r="AN227" s="441" t="str">
        <f>IF(AN226="","",VLOOKUP(AN226,'シフト記号表（勤務時間帯）'!$C$6:$K$35,9,FALSE))</f>
        <v/>
      </c>
      <c r="AO227" s="447" t="str">
        <f>IF(AO226="","",VLOOKUP(AO226,'シフト記号表（勤務時間帯）'!$C$6:$K$35,9,FALSE))</f>
        <v/>
      </c>
      <c r="AP227" s="447" t="str">
        <f>IF(AP226="","",VLOOKUP(AP226,'シフト記号表（勤務時間帯）'!$C$6:$K$35,9,FALSE))</f>
        <v/>
      </c>
      <c r="AQ227" s="447" t="str">
        <f>IF(AQ226="","",VLOOKUP(AQ226,'シフト記号表（勤務時間帯）'!$C$6:$K$35,9,FALSE))</f>
        <v/>
      </c>
      <c r="AR227" s="447" t="str">
        <f>IF(AR226="","",VLOOKUP(AR226,'シフト記号表（勤務時間帯）'!$C$6:$K$35,9,FALSE))</f>
        <v/>
      </c>
      <c r="AS227" s="447" t="str">
        <f>IF(AS226="","",VLOOKUP(AS226,'シフト記号表（勤務時間帯）'!$C$6:$K$35,9,FALSE))</f>
        <v/>
      </c>
      <c r="AT227" s="454" t="str">
        <f>IF(AT226="","",VLOOKUP(AT226,'シフト記号表（勤務時間帯）'!$C$6:$K$35,9,FALSE))</f>
        <v/>
      </c>
      <c r="AU227" s="441" t="str">
        <f>IF(AU226="","",VLOOKUP(AU226,'シフト記号表（勤務時間帯）'!$C$6:$K$35,9,FALSE))</f>
        <v/>
      </c>
      <c r="AV227" s="447" t="str">
        <f>IF(AV226="","",VLOOKUP(AV226,'シフト記号表（勤務時間帯）'!$C$6:$K$35,9,FALSE))</f>
        <v/>
      </c>
      <c r="AW227" s="447" t="str">
        <f>IF(AW226="","",VLOOKUP(AW226,'シフト記号表（勤務時間帯）'!$C$6:$K$35,9,FALSE))</f>
        <v/>
      </c>
      <c r="AX227" s="479">
        <f>IF($BB$3="４週",SUM(S227:AT227),IF($BB$3="暦月",SUM(S227:AW227),""))</f>
        <v>0</v>
      </c>
      <c r="AY227" s="490"/>
      <c r="AZ227" s="501">
        <f>IF($BB$3="４週",AX227/4,IF($BB$3="暦月",'地密通所（100名）'!AX227/('地密通所（100名）'!$BB$8/7),""))</f>
        <v>0</v>
      </c>
      <c r="BA227" s="509"/>
      <c r="BB227" s="305"/>
      <c r="BC227" s="128"/>
      <c r="BD227" s="128"/>
      <c r="BE227" s="128"/>
      <c r="BF227" s="140"/>
    </row>
    <row r="228" spans="2:58" ht="20.25" customHeight="1">
      <c r="B228" s="362"/>
      <c r="C228" s="36"/>
      <c r="D228" s="56"/>
      <c r="E228" s="66"/>
      <c r="F228" s="543">
        <f>C226</f>
        <v>0</v>
      </c>
      <c r="G228" s="83"/>
      <c r="H228" s="94"/>
      <c r="I228" s="103"/>
      <c r="J228" s="103"/>
      <c r="K228" s="108"/>
      <c r="L228" s="120"/>
      <c r="M228" s="130"/>
      <c r="N228" s="130"/>
      <c r="O228" s="142"/>
      <c r="P228" s="414" t="s">
        <v>73</v>
      </c>
      <c r="Q228" s="423"/>
      <c r="R228" s="431"/>
      <c r="S228" s="442" t="str">
        <f>IF(S226="","",VLOOKUP(S226,'シフト記号表（勤務時間帯）'!$C$6:$U$35,19,FALSE))</f>
        <v/>
      </c>
      <c r="T228" s="448" t="str">
        <f>IF(T226="","",VLOOKUP(T226,'シフト記号表（勤務時間帯）'!$C$6:$U$35,19,FALSE))</f>
        <v/>
      </c>
      <c r="U228" s="448" t="str">
        <f>IF(U226="","",VLOOKUP(U226,'シフト記号表（勤務時間帯）'!$C$6:$U$35,19,FALSE))</f>
        <v/>
      </c>
      <c r="V228" s="448" t="str">
        <f>IF(V226="","",VLOOKUP(V226,'シフト記号表（勤務時間帯）'!$C$6:$U$35,19,FALSE))</f>
        <v/>
      </c>
      <c r="W228" s="448" t="str">
        <f>IF(W226="","",VLOOKUP(W226,'シフト記号表（勤務時間帯）'!$C$6:$U$35,19,FALSE))</f>
        <v/>
      </c>
      <c r="X228" s="448" t="str">
        <f>IF(X226="","",VLOOKUP(X226,'シフト記号表（勤務時間帯）'!$C$6:$U$35,19,FALSE))</f>
        <v/>
      </c>
      <c r="Y228" s="455" t="str">
        <f>IF(Y226="","",VLOOKUP(Y226,'シフト記号表（勤務時間帯）'!$C$6:$U$35,19,FALSE))</f>
        <v/>
      </c>
      <c r="Z228" s="442" t="str">
        <f>IF(Z226="","",VLOOKUP(Z226,'シフト記号表（勤務時間帯）'!$C$6:$U$35,19,FALSE))</f>
        <v/>
      </c>
      <c r="AA228" s="448" t="str">
        <f>IF(AA226="","",VLOOKUP(AA226,'シフト記号表（勤務時間帯）'!$C$6:$U$35,19,FALSE))</f>
        <v/>
      </c>
      <c r="AB228" s="448" t="str">
        <f>IF(AB226="","",VLOOKUP(AB226,'シフト記号表（勤務時間帯）'!$C$6:$U$35,19,FALSE))</f>
        <v/>
      </c>
      <c r="AC228" s="448" t="str">
        <f>IF(AC226="","",VLOOKUP(AC226,'シフト記号表（勤務時間帯）'!$C$6:$U$35,19,FALSE))</f>
        <v/>
      </c>
      <c r="AD228" s="448" t="str">
        <f>IF(AD226="","",VLOOKUP(AD226,'シフト記号表（勤務時間帯）'!$C$6:$U$35,19,FALSE))</f>
        <v/>
      </c>
      <c r="AE228" s="448" t="str">
        <f>IF(AE226="","",VLOOKUP(AE226,'シフト記号表（勤務時間帯）'!$C$6:$U$35,19,FALSE))</f>
        <v/>
      </c>
      <c r="AF228" s="455" t="str">
        <f>IF(AF226="","",VLOOKUP(AF226,'シフト記号表（勤務時間帯）'!$C$6:$U$35,19,FALSE))</f>
        <v/>
      </c>
      <c r="AG228" s="442" t="str">
        <f>IF(AG226="","",VLOOKUP(AG226,'シフト記号表（勤務時間帯）'!$C$6:$U$35,19,FALSE))</f>
        <v/>
      </c>
      <c r="AH228" s="448" t="str">
        <f>IF(AH226="","",VLOOKUP(AH226,'シフト記号表（勤務時間帯）'!$C$6:$U$35,19,FALSE))</f>
        <v/>
      </c>
      <c r="AI228" s="448" t="str">
        <f>IF(AI226="","",VLOOKUP(AI226,'シフト記号表（勤務時間帯）'!$C$6:$U$35,19,FALSE))</f>
        <v/>
      </c>
      <c r="AJ228" s="448" t="str">
        <f>IF(AJ226="","",VLOOKUP(AJ226,'シフト記号表（勤務時間帯）'!$C$6:$U$35,19,FALSE))</f>
        <v/>
      </c>
      <c r="AK228" s="448" t="str">
        <f>IF(AK226="","",VLOOKUP(AK226,'シフト記号表（勤務時間帯）'!$C$6:$U$35,19,FALSE))</f>
        <v/>
      </c>
      <c r="AL228" s="448" t="str">
        <f>IF(AL226="","",VLOOKUP(AL226,'シフト記号表（勤務時間帯）'!$C$6:$U$35,19,FALSE))</f>
        <v/>
      </c>
      <c r="AM228" s="455" t="str">
        <f>IF(AM226="","",VLOOKUP(AM226,'シフト記号表（勤務時間帯）'!$C$6:$U$35,19,FALSE))</f>
        <v/>
      </c>
      <c r="AN228" s="442" t="str">
        <f>IF(AN226="","",VLOOKUP(AN226,'シフト記号表（勤務時間帯）'!$C$6:$U$35,19,FALSE))</f>
        <v/>
      </c>
      <c r="AO228" s="448" t="str">
        <f>IF(AO226="","",VLOOKUP(AO226,'シフト記号表（勤務時間帯）'!$C$6:$U$35,19,FALSE))</f>
        <v/>
      </c>
      <c r="AP228" s="448" t="str">
        <f>IF(AP226="","",VLOOKUP(AP226,'シフト記号表（勤務時間帯）'!$C$6:$U$35,19,FALSE))</f>
        <v/>
      </c>
      <c r="AQ228" s="448" t="str">
        <f>IF(AQ226="","",VLOOKUP(AQ226,'シフト記号表（勤務時間帯）'!$C$6:$U$35,19,FALSE))</f>
        <v/>
      </c>
      <c r="AR228" s="448" t="str">
        <f>IF(AR226="","",VLOOKUP(AR226,'シフト記号表（勤務時間帯）'!$C$6:$U$35,19,FALSE))</f>
        <v/>
      </c>
      <c r="AS228" s="448" t="str">
        <f>IF(AS226="","",VLOOKUP(AS226,'シフト記号表（勤務時間帯）'!$C$6:$U$35,19,FALSE))</f>
        <v/>
      </c>
      <c r="AT228" s="455" t="str">
        <f>IF(AT226="","",VLOOKUP(AT226,'シフト記号表（勤務時間帯）'!$C$6:$U$35,19,FALSE))</f>
        <v/>
      </c>
      <c r="AU228" s="442" t="str">
        <f>IF(AU226="","",VLOOKUP(AU226,'シフト記号表（勤務時間帯）'!$C$6:$U$35,19,FALSE))</f>
        <v/>
      </c>
      <c r="AV228" s="448" t="str">
        <f>IF(AV226="","",VLOOKUP(AV226,'シフト記号表（勤務時間帯）'!$C$6:$U$35,19,FALSE))</f>
        <v/>
      </c>
      <c r="AW228" s="448" t="str">
        <f>IF(AW226="","",VLOOKUP(AW226,'シフト記号表（勤務時間帯）'!$C$6:$U$35,19,FALSE))</f>
        <v/>
      </c>
      <c r="AX228" s="480">
        <f>IF($BB$3="４週",SUM(S228:AT228),IF($BB$3="暦月",SUM(S228:AW228),""))</f>
        <v>0</v>
      </c>
      <c r="AY228" s="491"/>
      <c r="AZ228" s="502">
        <f>IF($BB$3="４週",AX228/4,IF($BB$3="暦月",'地密通所（100名）'!AX228/('地密通所（100名）'!$BB$8/7),""))</f>
        <v>0</v>
      </c>
      <c r="BA228" s="510"/>
      <c r="BB228" s="306"/>
      <c r="BC228" s="130"/>
      <c r="BD228" s="130"/>
      <c r="BE228" s="130"/>
      <c r="BF228" s="142"/>
    </row>
    <row r="229" spans="2:58" ht="20.25" customHeight="1">
      <c r="B229" s="362">
        <f>B226+1</f>
        <v>70</v>
      </c>
      <c r="C229" s="34"/>
      <c r="D229" s="54"/>
      <c r="E229" s="64"/>
      <c r="F229" s="71"/>
      <c r="G229" s="71"/>
      <c r="H229" s="95"/>
      <c r="I229" s="103"/>
      <c r="J229" s="103"/>
      <c r="K229" s="108"/>
      <c r="L229" s="119"/>
      <c r="M229" s="129"/>
      <c r="N229" s="129"/>
      <c r="O229" s="141"/>
      <c r="P229" s="415" t="s">
        <v>70</v>
      </c>
      <c r="Q229" s="424"/>
      <c r="R229" s="432"/>
      <c r="S229" s="551"/>
      <c r="T229" s="553"/>
      <c r="U229" s="553"/>
      <c r="V229" s="553"/>
      <c r="W229" s="553"/>
      <c r="X229" s="553"/>
      <c r="Y229" s="554"/>
      <c r="Z229" s="551"/>
      <c r="AA229" s="553"/>
      <c r="AB229" s="553"/>
      <c r="AC229" s="553"/>
      <c r="AD229" s="553"/>
      <c r="AE229" s="553"/>
      <c r="AF229" s="554"/>
      <c r="AG229" s="551"/>
      <c r="AH229" s="553"/>
      <c r="AI229" s="553"/>
      <c r="AJ229" s="553"/>
      <c r="AK229" s="553"/>
      <c r="AL229" s="553"/>
      <c r="AM229" s="554"/>
      <c r="AN229" s="551"/>
      <c r="AO229" s="553"/>
      <c r="AP229" s="553"/>
      <c r="AQ229" s="553"/>
      <c r="AR229" s="553"/>
      <c r="AS229" s="553"/>
      <c r="AT229" s="554"/>
      <c r="AU229" s="551"/>
      <c r="AV229" s="553"/>
      <c r="AW229" s="553"/>
      <c r="AX229" s="556"/>
      <c r="AY229" s="560"/>
      <c r="AZ229" s="563"/>
      <c r="BA229" s="566"/>
      <c r="BB229" s="304"/>
      <c r="BC229" s="129"/>
      <c r="BD229" s="129"/>
      <c r="BE229" s="129"/>
      <c r="BF229" s="141"/>
    </row>
    <row r="230" spans="2:58" ht="20.25" customHeight="1">
      <c r="B230" s="362"/>
      <c r="C230" s="35"/>
      <c r="D230" s="55"/>
      <c r="E230" s="65"/>
      <c r="F230" s="69"/>
      <c r="G230" s="82"/>
      <c r="H230" s="94"/>
      <c r="I230" s="103"/>
      <c r="J230" s="103"/>
      <c r="K230" s="108"/>
      <c r="L230" s="118"/>
      <c r="M230" s="128"/>
      <c r="N230" s="128"/>
      <c r="O230" s="140"/>
      <c r="P230" s="413" t="s">
        <v>27</v>
      </c>
      <c r="Q230" s="422"/>
      <c r="R230" s="430"/>
      <c r="S230" s="441" t="str">
        <f>IF(S229="","",VLOOKUP(S229,'シフト記号表（勤務時間帯）'!$C$6:$K$35,9,FALSE))</f>
        <v/>
      </c>
      <c r="T230" s="447" t="str">
        <f>IF(T229="","",VLOOKUP(T229,'シフト記号表（勤務時間帯）'!$C$6:$K$35,9,FALSE))</f>
        <v/>
      </c>
      <c r="U230" s="447" t="str">
        <f>IF(U229="","",VLOOKUP(U229,'シフト記号表（勤務時間帯）'!$C$6:$K$35,9,FALSE))</f>
        <v/>
      </c>
      <c r="V230" s="447" t="str">
        <f>IF(V229="","",VLOOKUP(V229,'シフト記号表（勤務時間帯）'!$C$6:$K$35,9,FALSE))</f>
        <v/>
      </c>
      <c r="W230" s="447" t="str">
        <f>IF(W229="","",VLOOKUP(W229,'シフト記号表（勤務時間帯）'!$C$6:$K$35,9,FALSE))</f>
        <v/>
      </c>
      <c r="X230" s="447" t="str">
        <f>IF(X229="","",VLOOKUP(X229,'シフト記号表（勤務時間帯）'!$C$6:$K$35,9,FALSE))</f>
        <v/>
      </c>
      <c r="Y230" s="454" t="str">
        <f>IF(Y229="","",VLOOKUP(Y229,'シフト記号表（勤務時間帯）'!$C$6:$K$35,9,FALSE))</f>
        <v/>
      </c>
      <c r="Z230" s="441" t="str">
        <f>IF(Z229="","",VLOOKUP(Z229,'シフト記号表（勤務時間帯）'!$C$6:$K$35,9,FALSE))</f>
        <v/>
      </c>
      <c r="AA230" s="447" t="str">
        <f>IF(AA229="","",VLOOKUP(AA229,'シフト記号表（勤務時間帯）'!$C$6:$K$35,9,FALSE))</f>
        <v/>
      </c>
      <c r="AB230" s="447" t="str">
        <f>IF(AB229="","",VLOOKUP(AB229,'シフト記号表（勤務時間帯）'!$C$6:$K$35,9,FALSE))</f>
        <v/>
      </c>
      <c r="AC230" s="447" t="str">
        <f>IF(AC229="","",VLOOKUP(AC229,'シフト記号表（勤務時間帯）'!$C$6:$K$35,9,FALSE))</f>
        <v/>
      </c>
      <c r="AD230" s="447" t="str">
        <f>IF(AD229="","",VLOOKUP(AD229,'シフト記号表（勤務時間帯）'!$C$6:$K$35,9,FALSE))</f>
        <v/>
      </c>
      <c r="AE230" s="447" t="str">
        <f>IF(AE229="","",VLOOKUP(AE229,'シフト記号表（勤務時間帯）'!$C$6:$K$35,9,FALSE))</f>
        <v/>
      </c>
      <c r="AF230" s="454" t="str">
        <f>IF(AF229="","",VLOOKUP(AF229,'シフト記号表（勤務時間帯）'!$C$6:$K$35,9,FALSE))</f>
        <v/>
      </c>
      <c r="AG230" s="441" t="str">
        <f>IF(AG229="","",VLOOKUP(AG229,'シフト記号表（勤務時間帯）'!$C$6:$K$35,9,FALSE))</f>
        <v/>
      </c>
      <c r="AH230" s="447" t="str">
        <f>IF(AH229="","",VLOOKUP(AH229,'シフト記号表（勤務時間帯）'!$C$6:$K$35,9,FALSE))</f>
        <v/>
      </c>
      <c r="AI230" s="447" t="str">
        <f>IF(AI229="","",VLOOKUP(AI229,'シフト記号表（勤務時間帯）'!$C$6:$K$35,9,FALSE))</f>
        <v/>
      </c>
      <c r="AJ230" s="447" t="str">
        <f>IF(AJ229="","",VLOOKUP(AJ229,'シフト記号表（勤務時間帯）'!$C$6:$K$35,9,FALSE))</f>
        <v/>
      </c>
      <c r="AK230" s="447" t="str">
        <f>IF(AK229="","",VLOOKUP(AK229,'シフト記号表（勤務時間帯）'!$C$6:$K$35,9,FALSE))</f>
        <v/>
      </c>
      <c r="AL230" s="447" t="str">
        <f>IF(AL229="","",VLOOKUP(AL229,'シフト記号表（勤務時間帯）'!$C$6:$K$35,9,FALSE))</f>
        <v/>
      </c>
      <c r="AM230" s="454" t="str">
        <f>IF(AM229="","",VLOOKUP(AM229,'シフト記号表（勤務時間帯）'!$C$6:$K$35,9,FALSE))</f>
        <v/>
      </c>
      <c r="AN230" s="441" t="str">
        <f>IF(AN229="","",VLOOKUP(AN229,'シフト記号表（勤務時間帯）'!$C$6:$K$35,9,FALSE))</f>
        <v/>
      </c>
      <c r="AO230" s="447" t="str">
        <f>IF(AO229="","",VLOOKUP(AO229,'シフト記号表（勤務時間帯）'!$C$6:$K$35,9,FALSE))</f>
        <v/>
      </c>
      <c r="AP230" s="447" t="str">
        <f>IF(AP229="","",VLOOKUP(AP229,'シフト記号表（勤務時間帯）'!$C$6:$K$35,9,FALSE))</f>
        <v/>
      </c>
      <c r="AQ230" s="447" t="str">
        <f>IF(AQ229="","",VLOOKUP(AQ229,'シフト記号表（勤務時間帯）'!$C$6:$K$35,9,FALSE))</f>
        <v/>
      </c>
      <c r="AR230" s="447" t="str">
        <f>IF(AR229="","",VLOOKUP(AR229,'シフト記号表（勤務時間帯）'!$C$6:$K$35,9,FALSE))</f>
        <v/>
      </c>
      <c r="AS230" s="447" t="str">
        <f>IF(AS229="","",VLOOKUP(AS229,'シフト記号表（勤務時間帯）'!$C$6:$K$35,9,FALSE))</f>
        <v/>
      </c>
      <c r="AT230" s="454" t="str">
        <f>IF(AT229="","",VLOOKUP(AT229,'シフト記号表（勤務時間帯）'!$C$6:$K$35,9,FALSE))</f>
        <v/>
      </c>
      <c r="AU230" s="441" t="str">
        <f>IF(AU229="","",VLOOKUP(AU229,'シフト記号表（勤務時間帯）'!$C$6:$K$35,9,FALSE))</f>
        <v/>
      </c>
      <c r="AV230" s="447" t="str">
        <f>IF(AV229="","",VLOOKUP(AV229,'シフト記号表（勤務時間帯）'!$C$6:$K$35,9,FALSE))</f>
        <v/>
      </c>
      <c r="AW230" s="447" t="str">
        <f>IF(AW229="","",VLOOKUP(AW229,'シフト記号表（勤務時間帯）'!$C$6:$K$35,9,FALSE))</f>
        <v/>
      </c>
      <c r="AX230" s="479">
        <f>IF($BB$3="４週",SUM(S230:AT230),IF($BB$3="暦月",SUM(S230:AW230),""))</f>
        <v>0</v>
      </c>
      <c r="AY230" s="490"/>
      <c r="AZ230" s="501">
        <f>IF($BB$3="４週",AX230/4,IF($BB$3="暦月",'地密通所（100名）'!AX230/('地密通所（100名）'!$BB$8/7),""))</f>
        <v>0</v>
      </c>
      <c r="BA230" s="509"/>
      <c r="BB230" s="305"/>
      <c r="BC230" s="128"/>
      <c r="BD230" s="128"/>
      <c r="BE230" s="128"/>
      <c r="BF230" s="140"/>
    </row>
    <row r="231" spans="2:58" ht="20.25" customHeight="1">
      <c r="B231" s="362"/>
      <c r="C231" s="36"/>
      <c r="D231" s="56"/>
      <c r="E231" s="66"/>
      <c r="F231" s="543">
        <f>C229</f>
        <v>0</v>
      </c>
      <c r="G231" s="83"/>
      <c r="H231" s="94"/>
      <c r="I231" s="103"/>
      <c r="J231" s="103"/>
      <c r="K231" s="108"/>
      <c r="L231" s="120"/>
      <c r="M231" s="130"/>
      <c r="N231" s="130"/>
      <c r="O231" s="142"/>
      <c r="P231" s="414" t="s">
        <v>73</v>
      </c>
      <c r="Q231" s="423"/>
      <c r="R231" s="431"/>
      <c r="S231" s="442" t="str">
        <f>IF(S229="","",VLOOKUP(S229,'シフト記号表（勤務時間帯）'!$C$6:$U$35,19,FALSE))</f>
        <v/>
      </c>
      <c r="T231" s="448" t="str">
        <f>IF(T229="","",VLOOKUP(T229,'シフト記号表（勤務時間帯）'!$C$6:$U$35,19,FALSE))</f>
        <v/>
      </c>
      <c r="U231" s="448" t="str">
        <f>IF(U229="","",VLOOKUP(U229,'シフト記号表（勤務時間帯）'!$C$6:$U$35,19,FALSE))</f>
        <v/>
      </c>
      <c r="V231" s="448" t="str">
        <f>IF(V229="","",VLOOKUP(V229,'シフト記号表（勤務時間帯）'!$C$6:$U$35,19,FALSE))</f>
        <v/>
      </c>
      <c r="W231" s="448" t="str">
        <f>IF(W229="","",VLOOKUP(W229,'シフト記号表（勤務時間帯）'!$C$6:$U$35,19,FALSE))</f>
        <v/>
      </c>
      <c r="X231" s="448" t="str">
        <f>IF(X229="","",VLOOKUP(X229,'シフト記号表（勤務時間帯）'!$C$6:$U$35,19,FALSE))</f>
        <v/>
      </c>
      <c r="Y231" s="455" t="str">
        <f>IF(Y229="","",VLOOKUP(Y229,'シフト記号表（勤務時間帯）'!$C$6:$U$35,19,FALSE))</f>
        <v/>
      </c>
      <c r="Z231" s="442" t="str">
        <f>IF(Z229="","",VLOOKUP(Z229,'シフト記号表（勤務時間帯）'!$C$6:$U$35,19,FALSE))</f>
        <v/>
      </c>
      <c r="AA231" s="448" t="str">
        <f>IF(AA229="","",VLOOKUP(AA229,'シフト記号表（勤務時間帯）'!$C$6:$U$35,19,FALSE))</f>
        <v/>
      </c>
      <c r="AB231" s="448" t="str">
        <f>IF(AB229="","",VLOOKUP(AB229,'シフト記号表（勤務時間帯）'!$C$6:$U$35,19,FALSE))</f>
        <v/>
      </c>
      <c r="AC231" s="448" t="str">
        <f>IF(AC229="","",VLOOKUP(AC229,'シフト記号表（勤務時間帯）'!$C$6:$U$35,19,FALSE))</f>
        <v/>
      </c>
      <c r="AD231" s="448" t="str">
        <f>IF(AD229="","",VLOOKUP(AD229,'シフト記号表（勤務時間帯）'!$C$6:$U$35,19,FALSE))</f>
        <v/>
      </c>
      <c r="AE231" s="448" t="str">
        <f>IF(AE229="","",VLOOKUP(AE229,'シフト記号表（勤務時間帯）'!$C$6:$U$35,19,FALSE))</f>
        <v/>
      </c>
      <c r="AF231" s="455" t="str">
        <f>IF(AF229="","",VLOOKUP(AF229,'シフト記号表（勤務時間帯）'!$C$6:$U$35,19,FALSE))</f>
        <v/>
      </c>
      <c r="AG231" s="442" t="str">
        <f>IF(AG229="","",VLOOKUP(AG229,'シフト記号表（勤務時間帯）'!$C$6:$U$35,19,FALSE))</f>
        <v/>
      </c>
      <c r="AH231" s="448" t="str">
        <f>IF(AH229="","",VLOOKUP(AH229,'シフト記号表（勤務時間帯）'!$C$6:$U$35,19,FALSE))</f>
        <v/>
      </c>
      <c r="AI231" s="448" t="str">
        <f>IF(AI229="","",VLOOKUP(AI229,'シフト記号表（勤務時間帯）'!$C$6:$U$35,19,FALSE))</f>
        <v/>
      </c>
      <c r="AJ231" s="448" t="str">
        <f>IF(AJ229="","",VLOOKUP(AJ229,'シフト記号表（勤務時間帯）'!$C$6:$U$35,19,FALSE))</f>
        <v/>
      </c>
      <c r="AK231" s="448" t="str">
        <f>IF(AK229="","",VLOOKUP(AK229,'シフト記号表（勤務時間帯）'!$C$6:$U$35,19,FALSE))</f>
        <v/>
      </c>
      <c r="AL231" s="448" t="str">
        <f>IF(AL229="","",VLOOKUP(AL229,'シフト記号表（勤務時間帯）'!$C$6:$U$35,19,FALSE))</f>
        <v/>
      </c>
      <c r="AM231" s="455" t="str">
        <f>IF(AM229="","",VLOOKUP(AM229,'シフト記号表（勤務時間帯）'!$C$6:$U$35,19,FALSE))</f>
        <v/>
      </c>
      <c r="AN231" s="442" t="str">
        <f>IF(AN229="","",VLOOKUP(AN229,'シフト記号表（勤務時間帯）'!$C$6:$U$35,19,FALSE))</f>
        <v/>
      </c>
      <c r="AO231" s="448" t="str">
        <f>IF(AO229="","",VLOOKUP(AO229,'シフト記号表（勤務時間帯）'!$C$6:$U$35,19,FALSE))</f>
        <v/>
      </c>
      <c r="AP231" s="448" t="str">
        <f>IF(AP229="","",VLOOKUP(AP229,'シフト記号表（勤務時間帯）'!$C$6:$U$35,19,FALSE))</f>
        <v/>
      </c>
      <c r="AQ231" s="448" t="str">
        <f>IF(AQ229="","",VLOOKUP(AQ229,'シフト記号表（勤務時間帯）'!$C$6:$U$35,19,FALSE))</f>
        <v/>
      </c>
      <c r="AR231" s="448" t="str">
        <f>IF(AR229="","",VLOOKUP(AR229,'シフト記号表（勤務時間帯）'!$C$6:$U$35,19,FALSE))</f>
        <v/>
      </c>
      <c r="AS231" s="448" t="str">
        <f>IF(AS229="","",VLOOKUP(AS229,'シフト記号表（勤務時間帯）'!$C$6:$U$35,19,FALSE))</f>
        <v/>
      </c>
      <c r="AT231" s="455" t="str">
        <f>IF(AT229="","",VLOOKUP(AT229,'シフト記号表（勤務時間帯）'!$C$6:$U$35,19,FALSE))</f>
        <v/>
      </c>
      <c r="AU231" s="442" t="str">
        <f>IF(AU229="","",VLOOKUP(AU229,'シフト記号表（勤務時間帯）'!$C$6:$U$35,19,FALSE))</f>
        <v/>
      </c>
      <c r="AV231" s="448" t="str">
        <f>IF(AV229="","",VLOOKUP(AV229,'シフト記号表（勤務時間帯）'!$C$6:$U$35,19,FALSE))</f>
        <v/>
      </c>
      <c r="AW231" s="448" t="str">
        <f>IF(AW229="","",VLOOKUP(AW229,'シフト記号表（勤務時間帯）'!$C$6:$U$35,19,FALSE))</f>
        <v/>
      </c>
      <c r="AX231" s="480">
        <f>IF($BB$3="４週",SUM(S231:AT231),IF($BB$3="暦月",SUM(S231:AW231),""))</f>
        <v>0</v>
      </c>
      <c r="AY231" s="491"/>
      <c r="AZ231" s="502">
        <f>IF($BB$3="４週",AX231/4,IF($BB$3="暦月",'地密通所（100名）'!AX231/('地密通所（100名）'!$BB$8/7),""))</f>
        <v>0</v>
      </c>
      <c r="BA231" s="510"/>
      <c r="BB231" s="306"/>
      <c r="BC231" s="130"/>
      <c r="BD231" s="130"/>
      <c r="BE231" s="130"/>
      <c r="BF231" s="142"/>
    </row>
    <row r="232" spans="2:58" ht="20.25" customHeight="1">
      <c r="B232" s="362">
        <f>B229+1</f>
        <v>71</v>
      </c>
      <c r="C232" s="34"/>
      <c r="D232" s="54"/>
      <c r="E232" s="64"/>
      <c r="F232" s="71"/>
      <c r="G232" s="71"/>
      <c r="H232" s="95"/>
      <c r="I232" s="103"/>
      <c r="J232" s="103"/>
      <c r="K232" s="108"/>
      <c r="L232" s="119"/>
      <c r="M232" s="129"/>
      <c r="N232" s="129"/>
      <c r="O232" s="141"/>
      <c r="P232" s="415" t="s">
        <v>70</v>
      </c>
      <c r="Q232" s="424"/>
      <c r="R232" s="432"/>
      <c r="S232" s="551"/>
      <c r="T232" s="553"/>
      <c r="U232" s="553"/>
      <c r="V232" s="553"/>
      <c r="W232" s="553"/>
      <c r="X232" s="553"/>
      <c r="Y232" s="554"/>
      <c r="Z232" s="551"/>
      <c r="AA232" s="553"/>
      <c r="AB232" s="553"/>
      <c r="AC232" s="553"/>
      <c r="AD232" s="553"/>
      <c r="AE232" s="553"/>
      <c r="AF232" s="554"/>
      <c r="AG232" s="551"/>
      <c r="AH232" s="553"/>
      <c r="AI232" s="553"/>
      <c r="AJ232" s="553"/>
      <c r="AK232" s="553"/>
      <c r="AL232" s="553"/>
      <c r="AM232" s="554"/>
      <c r="AN232" s="551"/>
      <c r="AO232" s="553"/>
      <c r="AP232" s="553"/>
      <c r="AQ232" s="553"/>
      <c r="AR232" s="553"/>
      <c r="AS232" s="553"/>
      <c r="AT232" s="554"/>
      <c r="AU232" s="551"/>
      <c r="AV232" s="553"/>
      <c r="AW232" s="553"/>
      <c r="AX232" s="556"/>
      <c r="AY232" s="560"/>
      <c r="AZ232" s="563"/>
      <c r="BA232" s="566"/>
      <c r="BB232" s="304"/>
      <c r="BC232" s="129"/>
      <c r="BD232" s="129"/>
      <c r="BE232" s="129"/>
      <c r="BF232" s="141"/>
    </row>
    <row r="233" spans="2:58" ht="20.25" customHeight="1">
      <c r="B233" s="362"/>
      <c r="C233" s="35"/>
      <c r="D233" s="55"/>
      <c r="E233" s="65"/>
      <c r="F233" s="69"/>
      <c r="G233" s="82"/>
      <c r="H233" s="94"/>
      <c r="I233" s="103"/>
      <c r="J233" s="103"/>
      <c r="K233" s="108"/>
      <c r="L233" s="118"/>
      <c r="M233" s="128"/>
      <c r="N233" s="128"/>
      <c r="O233" s="140"/>
      <c r="P233" s="413" t="s">
        <v>27</v>
      </c>
      <c r="Q233" s="422"/>
      <c r="R233" s="430"/>
      <c r="S233" s="441" t="str">
        <f>IF(S232="","",VLOOKUP(S232,'シフト記号表（勤務時間帯）'!$C$6:$K$35,9,FALSE))</f>
        <v/>
      </c>
      <c r="T233" s="447" t="str">
        <f>IF(T232="","",VLOOKUP(T232,'シフト記号表（勤務時間帯）'!$C$6:$K$35,9,FALSE))</f>
        <v/>
      </c>
      <c r="U233" s="447" t="str">
        <f>IF(U232="","",VLOOKUP(U232,'シフト記号表（勤務時間帯）'!$C$6:$K$35,9,FALSE))</f>
        <v/>
      </c>
      <c r="V233" s="447" t="str">
        <f>IF(V232="","",VLOOKUP(V232,'シフト記号表（勤務時間帯）'!$C$6:$K$35,9,FALSE))</f>
        <v/>
      </c>
      <c r="W233" s="447" t="str">
        <f>IF(W232="","",VLOOKUP(W232,'シフト記号表（勤務時間帯）'!$C$6:$K$35,9,FALSE))</f>
        <v/>
      </c>
      <c r="X233" s="447" t="str">
        <f>IF(X232="","",VLOOKUP(X232,'シフト記号表（勤務時間帯）'!$C$6:$K$35,9,FALSE))</f>
        <v/>
      </c>
      <c r="Y233" s="454" t="str">
        <f>IF(Y232="","",VLOOKUP(Y232,'シフト記号表（勤務時間帯）'!$C$6:$K$35,9,FALSE))</f>
        <v/>
      </c>
      <c r="Z233" s="441" t="str">
        <f>IF(Z232="","",VLOOKUP(Z232,'シフト記号表（勤務時間帯）'!$C$6:$K$35,9,FALSE))</f>
        <v/>
      </c>
      <c r="AA233" s="447" t="str">
        <f>IF(AA232="","",VLOOKUP(AA232,'シフト記号表（勤務時間帯）'!$C$6:$K$35,9,FALSE))</f>
        <v/>
      </c>
      <c r="AB233" s="447" t="str">
        <f>IF(AB232="","",VLOOKUP(AB232,'シフト記号表（勤務時間帯）'!$C$6:$K$35,9,FALSE))</f>
        <v/>
      </c>
      <c r="AC233" s="447" t="str">
        <f>IF(AC232="","",VLOOKUP(AC232,'シフト記号表（勤務時間帯）'!$C$6:$K$35,9,FALSE))</f>
        <v/>
      </c>
      <c r="AD233" s="447" t="str">
        <f>IF(AD232="","",VLOOKUP(AD232,'シフト記号表（勤務時間帯）'!$C$6:$K$35,9,FALSE))</f>
        <v/>
      </c>
      <c r="AE233" s="447" t="str">
        <f>IF(AE232="","",VLOOKUP(AE232,'シフト記号表（勤務時間帯）'!$C$6:$K$35,9,FALSE))</f>
        <v/>
      </c>
      <c r="AF233" s="454" t="str">
        <f>IF(AF232="","",VLOOKUP(AF232,'シフト記号表（勤務時間帯）'!$C$6:$K$35,9,FALSE))</f>
        <v/>
      </c>
      <c r="AG233" s="441" t="str">
        <f>IF(AG232="","",VLOOKUP(AG232,'シフト記号表（勤務時間帯）'!$C$6:$K$35,9,FALSE))</f>
        <v/>
      </c>
      <c r="AH233" s="447" t="str">
        <f>IF(AH232="","",VLOOKUP(AH232,'シフト記号表（勤務時間帯）'!$C$6:$K$35,9,FALSE))</f>
        <v/>
      </c>
      <c r="AI233" s="447" t="str">
        <f>IF(AI232="","",VLOOKUP(AI232,'シフト記号表（勤務時間帯）'!$C$6:$K$35,9,FALSE))</f>
        <v/>
      </c>
      <c r="AJ233" s="447" t="str">
        <f>IF(AJ232="","",VLOOKUP(AJ232,'シフト記号表（勤務時間帯）'!$C$6:$K$35,9,FALSE))</f>
        <v/>
      </c>
      <c r="AK233" s="447" t="str">
        <f>IF(AK232="","",VLOOKUP(AK232,'シフト記号表（勤務時間帯）'!$C$6:$K$35,9,FALSE))</f>
        <v/>
      </c>
      <c r="AL233" s="447" t="str">
        <f>IF(AL232="","",VLOOKUP(AL232,'シフト記号表（勤務時間帯）'!$C$6:$K$35,9,FALSE))</f>
        <v/>
      </c>
      <c r="AM233" s="454" t="str">
        <f>IF(AM232="","",VLOOKUP(AM232,'シフト記号表（勤務時間帯）'!$C$6:$K$35,9,FALSE))</f>
        <v/>
      </c>
      <c r="AN233" s="441" t="str">
        <f>IF(AN232="","",VLOOKUP(AN232,'シフト記号表（勤務時間帯）'!$C$6:$K$35,9,FALSE))</f>
        <v/>
      </c>
      <c r="AO233" s="447" t="str">
        <f>IF(AO232="","",VLOOKUP(AO232,'シフト記号表（勤務時間帯）'!$C$6:$K$35,9,FALSE))</f>
        <v/>
      </c>
      <c r="AP233" s="447" t="str">
        <f>IF(AP232="","",VLOOKUP(AP232,'シフト記号表（勤務時間帯）'!$C$6:$K$35,9,FALSE))</f>
        <v/>
      </c>
      <c r="AQ233" s="447" t="str">
        <f>IF(AQ232="","",VLOOKUP(AQ232,'シフト記号表（勤務時間帯）'!$C$6:$K$35,9,FALSE))</f>
        <v/>
      </c>
      <c r="AR233" s="447" t="str">
        <f>IF(AR232="","",VLOOKUP(AR232,'シフト記号表（勤務時間帯）'!$C$6:$K$35,9,FALSE))</f>
        <v/>
      </c>
      <c r="AS233" s="447" t="str">
        <f>IF(AS232="","",VLOOKUP(AS232,'シフト記号表（勤務時間帯）'!$C$6:$K$35,9,FALSE))</f>
        <v/>
      </c>
      <c r="AT233" s="454" t="str">
        <f>IF(AT232="","",VLOOKUP(AT232,'シフト記号表（勤務時間帯）'!$C$6:$K$35,9,FALSE))</f>
        <v/>
      </c>
      <c r="AU233" s="441" t="str">
        <f>IF(AU232="","",VLOOKUP(AU232,'シフト記号表（勤務時間帯）'!$C$6:$K$35,9,FALSE))</f>
        <v/>
      </c>
      <c r="AV233" s="447" t="str">
        <f>IF(AV232="","",VLOOKUP(AV232,'シフト記号表（勤務時間帯）'!$C$6:$K$35,9,FALSE))</f>
        <v/>
      </c>
      <c r="AW233" s="447" t="str">
        <f>IF(AW232="","",VLOOKUP(AW232,'シフト記号表（勤務時間帯）'!$C$6:$K$35,9,FALSE))</f>
        <v/>
      </c>
      <c r="AX233" s="479">
        <f>IF($BB$3="４週",SUM(S233:AT233),IF($BB$3="暦月",SUM(S233:AW233),""))</f>
        <v>0</v>
      </c>
      <c r="AY233" s="490"/>
      <c r="AZ233" s="501">
        <f>IF($BB$3="４週",AX233/4,IF($BB$3="暦月",'地密通所（100名）'!AX233/('地密通所（100名）'!$BB$8/7),""))</f>
        <v>0</v>
      </c>
      <c r="BA233" s="509"/>
      <c r="BB233" s="305"/>
      <c r="BC233" s="128"/>
      <c r="BD233" s="128"/>
      <c r="BE233" s="128"/>
      <c r="BF233" s="140"/>
    </row>
    <row r="234" spans="2:58" ht="20.25" customHeight="1">
      <c r="B234" s="362"/>
      <c r="C234" s="36"/>
      <c r="D234" s="56"/>
      <c r="E234" s="66"/>
      <c r="F234" s="543">
        <f>C232</f>
        <v>0</v>
      </c>
      <c r="G234" s="83"/>
      <c r="H234" s="94"/>
      <c r="I234" s="103"/>
      <c r="J234" s="103"/>
      <c r="K234" s="108"/>
      <c r="L234" s="120"/>
      <c r="M234" s="130"/>
      <c r="N234" s="130"/>
      <c r="O234" s="142"/>
      <c r="P234" s="414" t="s">
        <v>73</v>
      </c>
      <c r="Q234" s="423"/>
      <c r="R234" s="431"/>
      <c r="S234" s="442" t="str">
        <f>IF(S232="","",VLOOKUP(S232,'シフト記号表（勤務時間帯）'!$C$6:$U$35,19,FALSE))</f>
        <v/>
      </c>
      <c r="T234" s="448" t="str">
        <f>IF(T232="","",VLOOKUP(T232,'シフト記号表（勤務時間帯）'!$C$6:$U$35,19,FALSE))</f>
        <v/>
      </c>
      <c r="U234" s="448" t="str">
        <f>IF(U232="","",VLOOKUP(U232,'シフト記号表（勤務時間帯）'!$C$6:$U$35,19,FALSE))</f>
        <v/>
      </c>
      <c r="V234" s="448" t="str">
        <f>IF(V232="","",VLOOKUP(V232,'シフト記号表（勤務時間帯）'!$C$6:$U$35,19,FALSE))</f>
        <v/>
      </c>
      <c r="W234" s="448" t="str">
        <f>IF(W232="","",VLOOKUP(W232,'シフト記号表（勤務時間帯）'!$C$6:$U$35,19,FALSE))</f>
        <v/>
      </c>
      <c r="X234" s="448" t="str">
        <f>IF(X232="","",VLOOKUP(X232,'シフト記号表（勤務時間帯）'!$C$6:$U$35,19,FALSE))</f>
        <v/>
      </c>
      <c r="Y234" s="455" t="str">
        <f>IF(Y232="","",VLOOKUP(Y232,'シフト記号表（勤務時間帯）'!$C$6:$U$35,19,FALSE))</f>
        <v/>
      </c>
      <c r="Z234" s="442" t="str">
        <f>IF(Z232="","",VLOOKUP(Z232,'シフト記号表（勤務時間帯）'!$C$6:$U$35,19,FALSE))</f>
        <v/>
      </c>
      <c r="AA234" s="448" t="str">
        <f>IF(AA232="","",VLOOKUP(AA232,'シフト記号表（勤務時間帯）'!$C$6:$U$35,19,FALSE))</f>
        <v/>
      </c>
      <c r="AB234" s="448" t="str">
        <f>IF(AB232="","",VLOOKUP(AB232,'シフト記号表（勤務時間帯）'!$C$6:$U$35,19,FALSE))</f>
        <v/>
      </c>
      <c r="AC234" s="448" t="str">
        <f>IF(AC232="","",VLOOKUP(AC232,'シフト記号表（勤務時間帯）'!$C$6:$U$35,19,FALSE))</f>
        <v/>
      </c>
      <c r="AD234" s="448" t="str">
        <f>IF(AD232="","",VLOOKUP(AD232,'シフト記号表（勤務時間帯）'!$C$6:$U$35,19,FALSE))</f>
        <v/>
      </c>
      <c r="AE234" s="448" t="str">
        <f>IF(AE232="","",VLOOKUP(AE232,'シフト記号表（勤務時間帯）'!$C$6:$U$35,19,FALSE))</f>
        <v/>
      </c>
      <c r="AF234" s="455" t="str">
        <f>IF(AF232="","",VLOOKUP(AF232,'シフト記号表（勤務時間帯）'!$C$6:$U$35,19,FALSE))</f>
        <v/>
      </c>
      <c r="AG234" s="442" t="str">
        <f>IF(AG232="","",VLOOKUP(AG232,'シフト記号表（勤務時間帯）'!$C$6:$U$35,19,FALSE))</f>
        <v/>
      </c>
      <c r="AH234" s="448" t="str">
        <f>IF(AH232="","",VLOOKUP(AH232,'シフト記号表（勤務時間帯）'!$C$6:$U$35,19,FALSE))</f>
        <v/>
      </c>
      <c r="AI234" s="448" t="str">
        <f>IF(AI232="","",VLOOKUP(AI232,'シフト記号表（勤務時間帯）'!$C$6:$U$35,19,FALSE))</f>
        <v/>
      </c>
      <c r="AJ234" s="448" t="str">
        <f>IF(AJ232="","",VLOOKUP(AJ232,'シフト記号表（勤務時間帯）'!$C$6:$U$35,19,FALSE))</f>
        <v/>
      </c>
      <c r="AK234" s="448" t="str">
        <f>IF(AK232="","",VLOOKUP(AK232,'シフト記号表（勤務時間帯）'!$C$6:$U$35,19,FALSE))</f>
        <v/>
      </c>
      <c r="AL234" s="448" t="str">
        <f>IF(AL232="","",VLOOKUP(AL232,'シフト記号表（勤務時間帯）'!$C$6:$U$35,19,FALSE))</f>
        <v/>
      </c>
      <c r="AM234" s="455" t="str">
        <f>IF(AM232="","",VLOOKUP(AM232,'シフト記号表（勤務時間帯）'!$C$6:$U$35,19,FALSE))</f>
        <v/>
      </c>
      <c r="AN234" s="442" t="str">
        <f>IF(AN232="","",VLOOKUP(AN232,'シフト記号表（勤務時間帯）'!$C$6:$U$35,19,FALSE))</f>
        <v/>
      </c>
      <c r="AO234" s="448" t="str">
        <f>IF(AO232="","",VLOOKUP(AO232,'シフト記号表（勤務時間帯）'!$C$6:$U$35,19,FALSE))</f>
        <v/>
      </c>
      <c r="AP234" s="448" t="str">
        <f>IF(AP232="","",VLOOKUP(AP232,'シフト記号表（勤務時間帯）'!$C$6:$U$35,19,FALSE))</f>
        <v/>
      </c>
      <c r="AQ234" s="448" t="str">
        <f>IF(AQ232="","",VLOOKUP(AQ232,'シフト記号表（勤務時間帯）'!$C$6:$U$35,19,FALSE))</f>
        <v/>
      </c>
      <c r="AR234" s="448" t="str">
        <f>IF(AR232="","",VLOOKUP(AR232,'シフト記号表（勤務時間帯）'!$C$6:$U$35,19,FALSE))</f>
        <v/>
      </c>
      <c r="AS234" s="448" t="str">
        <f>IF(AS232="","",VLOOKUP(AS232,'シフト記号表（勤務時間帯）'!$C$6:$U$35,19,FALSE))</f>
        <v/>
      </c>
      <c r="AT234" s="455" t="str">
        <f>IF(AT232="","",VLOOKUP(AT232,'シフト記号表（勤務時間帯）'!$C$6:$U$35,19,FALSE))</f>
        <v/>
      </c>
      <c r="AU234" s="442" t="str">
        <f>IF(AU232="","",VLOOKUP(AU232,'シフト記号表（勤務時間帯）'!$C$6:$U$35,19,FALSE))</f>
        <v/>
      </c>
      <c r="AV234" s="448" t="str">
        <f>IF(AV232="","",VLOOKUP(AV232,'シフト記号表（勤務時間帯）'!$C$6:$U$35,19,FALSE))</f>
        <v/>
      </c>
      <c r="AW234" s="448" t="str">
        <f>IF(AW232="","",VLOOKUP(AW232,'シフト記号表（勤務時間帯）'!$C$6:$U$35,19,FALSE))</f>
        <v/>
      </c>
      <c r="AX234" s="480">
        <f>IF($BB$3="４週",SUM(S234:AT234),IF($BB$3="暦月",SUM(S234:AW234),""))</f>
        <v>0</v>
      </c>
      <c r="AY234" s="491"/>
      <c r="AZ234" s="502">
        <f>IF($BB$3="４週",AX234/4,IF($BB$3="暦月",'地密通所（100名）'!AX234/('地密通所（100名）'!$BB$8/7),""))</f>
        <v>0</v>
      </c>
      <c r="BA234" s="510"/>
      <c r="BB234" s="306"/>
      <c r="BC234" s="130"/>
      <c r="BD234" s="130"/>
      <c r="BE234" s="130"/>
      <c r="BF234" s="142"/>
    </row>
    <row r="235" spans="2:58" ht="20.25" customHeight="1">
      <c r="B235" s="362">
        <f>B232+1</f>
        <v>72</v>
      </c>
      <c r="C235" s="34"/>
      <c r="D235" s="54"/>
      <c r="E235" s="64"/>
      <c r="F235" s="71"/>
      <c r="G235" s="71"/>
      <c r="H235" s="95"/>
      <c r="I235" s="103"/>
      <c r="J235" s="103"/>
      <c r="K235" s="108"/>
      <c r="L235" s="119"/>
      <c r="M235" s="129"/>
      <c r="N235" s="129"/>
      <c r="O235" s="141"/>
      <c r="P235" s="415" t="s">
        <v>70</v>
      </c>
      <c r="Q235" s="424"/>
      <c r="R235" s="432"/>
      <c r="S235" s="551"/>
      <c r="T235" s="553"/>
      <c r="U235" s="553"/>
      <c r="V235" s="553"/>
      <c r="W235" s="553"/>
      <c r="X235" s="553"/>
      <c r="Y235" s="554"/>
      <c r="Z235" s="551"/>
      <c r="AA235" s="553"/>
      <c r="AB235" s="553"/>
      <c r="AC235" s="553"/>
      <c r="AD235" s="553"/>
      <c r="AE235" s="553"/>
      <c r="AF235" s="554"/>
      <c r="AG235" s="551"/>
      <c r="AH235" s="553"/>
      <c r="AI235" s="553"/>
      <c r="AJ235" s="553"/>
      <c r="AK235" s="553"/>
      <c r="AL235" s="553"/>
      <c r="AM235" s="554"/>
      <c r="AN235" s="551"/>
      <c r="AO235" s="553"/>
      <c r="AP235" s="553"/>
      <c r="AQ235" s="553"/>
      <c r="AR235" s="553"/>
      <c r="AS235" s="553"/>
      <c r="AT235" s="554"/>
      <c r="AU235" s="551"/>
      <c r="AV235" s="553"/>
      <c r="AW235" s="553"/>
      <c r="AX235" s="556"/>
      <c r="AY235" s="560"/>
      <c r="AZ235" s="563"/>
      <c r="BA235" s="566"/>
      <c r="BB235" s="304"/>
      <c r="BC235" s="129"/>
      <c r="BD235" s="129"/>
      <c r="BE235" s="129"/>
      <c r="BF235" s="141"/>
    </row>
    <row r="236" spans="2:58" ht="20.25" customHeight="1">
      <c r="B236" s="362"/>
      <c r="C236" s="35"/>
      <c r="D236" s="55"/>
      <c r="E236" s="65"/>
      <c r="F236" s="69"/>
      <c r="G236" s="82"/>
      <c r="H236" s="94"/>
      <c r="I236" s="103"/>
      <c r="J236" s="103"/>
      <c r="K236" s="108"/>
      <c r="L236" s="118"/>
      <c r="M236" s="128"/>
      <c r="N236" s="128"/>
      <c r="O236" s="140"/>
      <c r="P236" s="413" t="s">
        <v>27</v>
      </c>
      <c r="Q236" s="422"/>
      <c r="R236" s="430"/>
      <c r="S236" s="441" t="str">
        <f>IF(S235="","",VLOOKUP(S235,'シフト記号表（勤務時間帯）'!$C$6:$K$35,9,FALSE))</f>
        <v/>
      </c>
      <c r="T236" s="447" t="str">
        <f>IF(T235="","",VLOOKUP(T235,'シフト記号表（勤務時間帯）'!$C$6:$K$35,9,FALSE))</f>
        <v/>
      </c>
      <c r="U236" s="447" t="str">
        <f>IF(U235="","",VLOOKUP(U235,'シフト記号表（勤務時間帯）'!$C$6:$K$35,9,FALSE))</f>
        <v/>
      </c>
      <c r="V236" s="447" t="str">
        <f>IF(V235="","",VLOOKUP(V235,'シフト記号表（勤務時間帯）'!$C$6:$K$35,9,FALSE))</f>
        <v/>
      </c>
      <c r="W236" s="447" t="str">
        <f>IF(W235="","",VLOOKUP(W235,'シフト記号表（勤務時間帯）'!$C$6:$K$35,9,FALSE))</f>
        <v/>
      </c>
      <c r="X236" s="447" t="str">
        <f>IF(X235="","",VLOOKUP(X235,'シフト記号表（勤務時間帯）'!$C$6:$K$35,9,FALSE))</f>
        <v/>
      </c>
      <c r="Y236" s="454" t="str">
        <f>IF(Y235="","",VLOOKUP(Y235,'シフト記号表（勤務時間帯）'!$C$6:$K$35,9,FALSE))</f>
        <v/>
      </c>
      <c r="Z236" s="441" t="str">
        <f>IF(Z235="","",VLOOKUP(Z235,'シフト記号表（勤務時間帯）'!$C$6:$K$35,9,FALSE))</f>
        <v/>
      </c>
      <c r="AA236" s="447" t="str">
        <f>IF(AA235="","",VLOOKUP(AA235,'シフト記号表（勤務時間帯）'!$C$6:$K$35,9,FALSE))</f>
        <v/>
      </c>
      <c r="AB236" s="447" t="str">
        <f>IF(AB235="","",VLOOKUP(AB235,'シフト記号表（勤務時間帯）'!$C$6:$K$35,9,FALSE))</f>
        <v/>
      </c>
      <c r="AC236" s="447" t="str">
        <f>IF(AC235="","",VLOOKUP(AC235,'シフト記号表（勤務時間帯）'!$C$6:$K$35,9,FALSE))</f>
        <v/>
      </c>
      <c r="AD236" s="447" t="str">
        <f>IF(AD235="","",VLOOKUP(AD235,'シフト記号表（勤務時間帯）'!$C$6:$K$35,9,FALSE))</f>
        <v/>
      </c>
      <c r="AE236" s="447" t="str">
        <f>IF(AE235="","",VLOOKUP(AE235,'シフト記号表（勤務時間帯）'!$C$6:$K$35,9,FALSE))</f>
        <v/>
      </c>
      <c r="AF236" s="454" t="str">
        <f>IF(AF235="","",VLOOKUP(AF235,'シフト記号表（勤務時間帯）'!$C$6:$K$35,9,FALSE))</f>
        <v/>
      </c>
      <c r="AG236" s="441" t="str">
        <f>IF(AG235="","",VLOOKUP(AG235,'シフト記号表（勤務時間帯）'!$C$6:$K$35,9,FALSE))</f>
        <v/>
      </c>
      <c r="AH236" s="447" t="str">
        <f>IF(AH235="","",VLOOKUP(AH235,'シフト記号表（勤務時間帯）'!$C$6:$K$35,9,FALSE))</f>
        <v/>
      </c>
      <c r="AI236" s="447" t="str">
        <f>IF(AI235="","",VLOOKUP(AI235,'シフト記号表（勤務時間帯）'!$C$6:$K$35,9,FALSE))</f>
        <v/>
      </c>
      <c r="AJ236" s="447" t="str">
        <f>IF(AJ235="","",VLOOKUP(AJ235,'シフト記号表（勤務時間帯）'!$C$6:$K$35,9,FALSE))</f>
        <v/>
      </c>
      <c r="AK236" s="447" t="str">
        <f>IF(AK235="","",VLOOKUP(AK235,'シフト記号表（勤務時間帯）'!$C$6:$K$35,9,FALSE))</f>
        <v/>
      </c>
      <c r="AL236" s="447" t="str">
        <f>IF(AL235="","",VLOOKUP(AL235,'シフト記号表（勤務時間帯）'!$C$6:$K$35,9,FALSE))</f>
        <v/>
      </c>
      <c r="AM236" s="454" t="str">
        <f>IF(AM235="","",VLOOKUP(AM235,'シフト記号表（勤務時間帯）'!$C$6:$K$35,9,FALSE))</f>
        <v/>
      </c>
      <c r="AN236" s="441" t="str">
        <f>IF(AN235="","",VLOOKUP(AN235,'シフト記号表（勤務時間帯）'!$C$6:$K$35,9,FALSE))</f>
        <v/>
      </c>
      <c r="AO236" s="447" t="str">
        <f>IF(AO235="","",VLOOKUP(AO235,'シフト記号表（勤務時間帯）'!$C$6:$K$35,9,FALSE))</f>
        <v/>
      </c>
      <c r="AP236" s="447" t="str">
        <f>IF(AP235="","",VLOOKUP(AP235,'シフト記号表（勤務時間帯）'!$C$6:$K$35,9,FALSE))</f>
        <v/>
      </c>
      <c r="AQ236" s="447" t="str">
        <f>IF(AQ235="","",VLOOKUP(AQ235,'シフト記号表（勤務時間帯）'!$C$6:$K$35,9,FALSE))</f>
        <v/>
      </c>
      <c r="AR236" s="447" t="str">
        <f>IF(AR235="","",VLOOKUP(AR235,'シフト記号表（勤務時間帯）'!$C$6:$K$35,9,FALSE))</f>
        <v/>
      </c>
      <c r="AS236" s="447" t="str">
        <f>IF(AS235="","",VLOOKUP(AS235,'シフト記号表（勤務時間帯）'!$C$6:$K$35,9,FALSE))</f>
        <v/>
      </c>
      <c r="AT236" s="454" t="str">
        <f>IF(AT235="","",VLOOKUP(AT235,'シフト記号表（勤務時間帯）'!$C$6:$K$35,9,FALSE))</f>
        <v/>
      </c>
      <c r="AU236" s="441" t="str">
        <f>IF(AU235="","",VLOOKUP(AU235,'シフト記号表（勤務時間帯）'!$C$6:$K$35,9,FALSE))</f>
        <v/>
      </c>
      <c r="AV236" s="447" t="str">
        <f>IF(AV235="","",VLOOKUP(AV235,'シフト記号表（勤務時間帯）'!$C$6:$K$35,9,FALSE))</f>
        <v/>
      </c>
      <c r="AW236" s="447" t="str">
        <f>IF(AW235="","",VLOOKUP(AW235,'シフト記号表（勤務時間帯）'!$C$6:$K$35,9,FALSE))</f>
        <v/>
      </c>
      <c r="AX236" s="479">
        <f>IF($BB$3="４週",SUM(S236:AT236),IF($BB$3="暦月",SUM(S236:AW236),""))</f>
        <v>0</v>
      </c>
      <c r="AY236" s="490"/>
      <c r="AZ236" s="501">
        <f>IF($BB$3="４週",AX236/4,IF($BB$3="暦月",'地密通所（100名）'!AX236/('地密通所（100名）'!$BB$8/7),""))</f>
        <v>0</v>
      </c>
      <c r="BA236" s="509"/>
      <c r="BB236" s="305"/>
      <c r="BC236" s="128"/>
      <c r="BD236" s="128"/>
      <c r="BE236" s="128"/>
      <c r="BF236" s="140"/>
    </row>
    <row r="237" spans="2:58" ht="20.25" customHeight="1">
      <c r="B237" s="362"/>
      <c r="C237" s="36"/>
      <c r="D237" s="56"/>
      <c r="E237" s="66"/>
      <c r="F237" s="543">
        <f>C235</f>
        <v>0</v>
      </c>
      <c r="G237" s="83"/>
      <c r="H237" s="94"/>
      <c r="I237" s="103"/>
      <c r="J237" s="103"/>
      <c r="K237" s="108"/>
      <c r="L237" s="120"/>
      <c r="M237" s="130"/>
      <c r="N237" s="130"/>
      <c r="O237" s="142"/>
      <c r="P237" s="414" t="s">
        <v>73</v>
      </c>
      <c r="Q237" s="423"/>
      <c r="R237" s="431"/>
      <c r="S237" s="442" t="str">
        <f>IF(S235="","",VLOOKUP(S235,'シフト記号表（勤務時間帯）'!$C$6:$U$35,19,FALSE))</f>
        <v/>
      </c>
      <c r="T237" s="448" t="str">
        <f>IF(T235="","",VLOOKUP(T235,'シフト記号表（勤務時間帯）'!$C$6:$U$35,19,FALSE))</f>
        <v/>
      </c>
      <c r="U237" s="448" t="str">
        <f>IF(U235="","",VLOOKUP(U235,'シフト記号表（勤務時間帯）'!$C$6:$U$35,19,FALSE))</f>
        <v/>
      </c>
      <c r="V237" s="448" t="str">
        <f>IF(V235="","",VLOOKUP(V235,'シフト記号表（勤務時間帯）'!$C$6:$U$35,19,FALSE))</f>
        <v/>
      </c>
      <c r="W237" s="448" t="str">
        <f>IF(W235="","",VLOOKUP(W235,'シフト記号表（勤務時間帯）'!$C$6:$U$35,19,FALSE))</f>
        <v/>
      </c>
      <c r="X237" s="448" t="str">
        <f>IF(X235="","",VLOOKUP(X235,'シフト記号表（勤務時間帯）'!$C$6:$U$35,19,FALSE))</f>
        <v/>
      </c>
      <c r="Y237" s="455" t="str">
        <f>IF(Y235="","",VLOOKUP(Y235,'シフト記号表（勤務時間帯）'!$C$6:$U$35,19,FALSE))</f>
        <v/>
      </c>
      <c r="Z237" s="442" t="str">
        <f>IF(Z235="","",VLOOKUP(Z235,'シフト記号表（勤務時間帯）'!$C$6:$U$35,19,FALSE))</f>
        <v/>
      </c>
      <c r="AA237" s="448" t="str">
        <f>IF(AA235="","",VLOOKUP(AA235,'シフト記号表（勤務時間帯）'!$C$6:$U$35,19,FALSE))</f>
        <v/>
      </c>
      <c r="AB237" s="448" t="str">
        <f>IF(AB235="","",VLOOKUP(AB235,'シフト記号表（勤務時間帯）'!$C$6:$U$35,19,FALSE))</f>
        <v/>
      </c>
      <c r="AC237" s="448" t="str">
        <f>IF(AC235="","",VLOOKUP(AC235,'シフト記号表（勤務時間帯）'!$C$6:$U$35,19,FALSE))</f>
        <v/>
      </c>
      <c r="AD237" s="448" t="str">
        <f>IF(AD235="","",VLOOKUP(AD235,'シフト記号表（勤務時間帯）'!$C$6:$U$35,19,FALSE))</f>
        <v/>
      </c>
      <c r="AE237" s="448" t="str">
        <f>IF(AE235="","",VLOOKUP(AE235,'シフト記号表（勤務時間帯）'!$C$6:$U$35,19,FALSE))</f>
        <v/>
      </c>
      <c r="AF237" s="455" t="str">
        <f>IF(AF235="","",VLOOKUP(AF235,'シフト記号表（勤務時間帯）'!$C$6:$U$35,19,FALSE))</f>
        <v/>
      </c>
      <c r="AG237" s="442" t="str">
        <f>IF(AG235="","",VLOOKUP(AG235,'シフト記号表（勤務時間帯）'!$C$6:$U$35,19,FALSE))</f>
        <v/>
      </c>
      <c r="AH237" s="448" t="str">
        <f>IF(AH235="","",VLOOKUP(AH235,'シフト記号表（勤務時間帯）'!$C$6:$U$35,19,FALSE))</f>
        <v/>
      </c>
      <c r="AI237" s="448" t="str">
        <f>IF(AI235="","",VLOOKUP(AI235,'シフト記号表（勤務時間帯）'!$C$6:$U$35,19,FALSE))</f>
        <v/>
      </c>
      <c r="AJ237" s="448" t="str">
        <f>IF(AJ235="","",VLOOKUP(AJ235,'シフト記号表（勤務時間帯）'!$C$6:$U$35,19,FALSE))</f>
        <v/>
      </c>
      <c r="AK237" s="448" t="str">
        <f>IF(AK235="","",VLOOKUP(AK235,'シフト記号表（勤務時間帯）'!$C$6:$U$35,19,FALSE))</f>
        <v/>
      </c>
      <c r="AL237" s="448" t="str">
        <f>IF(AL235="","",VLOOKUP(AL235,'シフト記号表（勤務時間帯）'!$C$6:$U$35,19,FALSE))</f>
        <v/>
      </c>
      <c r="AM237" s="455" t="str">
        <f>IF(AM235="","",VLOOKUP(AM235,'シフト記号表（勤務時間帯）'!$C$6:$U$35,19,FALSE))</f>
        <v/>
      </c>
      <c r="AN237" s="442" t="str">
        <f>IF(AN235="","",VLOOKUP(AN235,'シフト記号表（勤務時間帯）'!$C$6:$U$35,19,FALSE))</f>
        <v/>
      </c>
      <c r="AO237" s="448" t="str">
        <f>IF(AO235="","",VLOOKUP(AO235,'シフト記号表（勤務時間帯）'!$C$6:$U$35,19,FALSE))</f>
        <v/>
      </c>
      <c r="AP237" s="448" t="str">
        <f>IF(AP235="","",VLOOKUP(AP235,'シフト記号表（勤務時間帯）'!$C$6:$U$35,19,FALSE))</f>
        <v/>
      </c>
      <c r="AQ237" s="448" t="str">
        <f>IF(AQ235="","",VLOOKUP(AQ235,'シフト記号表（勤務時間帯）'!$C$6:$U$35,19,FALSE))</f>
        <v/>
      </c>
      <c r="AR237" s="448" t="str">
        <f>IF(AR235="","",VLOOKUP(AR235,'シフト記号表（勤務時間帯）'!$C$6:$U$35,19,FALSE))</f>
        <v/>
      </c>
      <c r="AS237" s="448" t="str">
        <f>IF(AS235="","",VLOOKUP(AS235,'シフト記号表（勤務時間帯）'!$C$6:$U$35,19,FALSE))</f>
        <v/>
      </c>
      <c r="AT237" s="455" t="str">
        <f>IF(AT235="","",VLOOKUP(AT235,'シフト記号表（勤務時間帯）'!$C$6:$U$35,19,FALSE))</f>
        <v/>
      </c>
      <c r="AU237" s="442" t="str">
        <f>IF(AU235="","",VLOOKUP(AU235,'シフト記号表（勤務時間帯）'!$C$6:$U$35,19,FALSE))</f>
        <v/>
      </c>
      <c r="AV237" s="448" t="str">
        <f>IF(AV235="","",VLOOKUP(AV235,'シフト記号表（勤務時間帯）'!$C$6:$U$35,19,FALSE))</f>
        <v/>
      </c>
      <c r="AW237" s="448" t="str">
        <f>IF(AW235="","",VLOOKUP(AW235,'シフト記号表（勤務時間帯）'!$C$6:$U$35,19,FALSE))</f>
        <v/>
      </c>
      <c r="AX237" s="480">
        <f>IF($BB$3="４週",SUM(S237:AT237),IF($BB$3="暦月",SUM(S237:AW237),""))</f>
        <v>0</v>
      </c>
      <c r="AY237" s="491"/>
      <c r="AZ237" s="502">
        <f>IF($BB$3="４週",AX237/4,IF($BB$3="暦月",'地密通所（100名）'!AX237/('地密通所（100名）'!$BB$8/7),""))</f>
        <v>0</v>
      </c>
      <c r="BA237" s="510"/>
      <c r="BB237" s="306"/>
      <c r="BC237" s="130"/>
      <c r="BD237" s="130"/>
      <c r="BE237" s="130"/>
      <c r="BF237" s="142"/>
    </row>
    <row r="238" spans="2:58" ht="20.25" customHeight="1">
      <c r="B238" s="362">
        <f>B235+1</f>
        <v>73</v>
      </c>
      <c r="C238" s="34"/>
      <c r="D238" s="54"/>
      <c r="E238" s="64"/>
      <c r="F238" s="71"/>
      <c r="G238" s="71"/>
      <c r="H238" s="95"/>
      <c r="I238" s="103"/>
      <c r="J238" s="103"/>
      <c r="K238" s="108"/>
      <c r="L238" s="119"/>
      <c r="M238" s="129"/>
      <c r="N238" s="129"/>
      <c r="O238" s="141"/>
      <c r="P238" s="415" t="s">
        <v>70</v>
      </c>
      <c r="Q238" s="424"/>
      <c r="R238" s="432"/>
      <c r="S238" s="551"/>
      <c r="T238" s="553"/>
      <c r="U238" s="553"/>
      <c r="V238" s="553"/>
      <c r="W238" s="553"/>
      <c r="X238" s="553"/>
      <c r="Y238" s="554"/>
      <c r="Z238" s="551"/>
      <c r="AA238" s="553"/>
      <c r="AB238" s="553"/>
      <c r="AC238" s="553"/>
      <c r="AD238" s="553"/>
      <c r="AE238" s="553"/>
      <c r="AF238" s="554"/>
      <c r="AG238" s="551"/>
      <c r="AH238" s="553"/>
      <c r="AI238" s="553"/>
      <c r="AJ238" s="553"/>
      <c r="AK238" s="553"/>
      <c r="AL238" s="553"/>
      <c r="AM238" s="554"/>
      <c r="AN238" s="551"/>
      <c r="AO238" s="553"/>
      <c r="AP238" s="553"/>
      <c r="AQ238" s="553"/>
      <c r="AR238" s="553"/>
      <c r="AS238" s="553"/>
      <c r="AT238" s="554"/>
      <c r="AU238" s="551"/>
      <c r="AV238" s="553"/>
      <c r="AW238" s="553"/>
      <c r="AX238" s="556"/>
      <c r="AY238" s="560"/>
      <c r="AZ238" s="563"/>
      <c r="BA238" s="566"/>
      <c r="BB238" s="304"/>
      <c r="BC238" s="129"/>
      <c r="BD238" s="129"/>
      <c r="BE238" s="129"/>
      <c r="BF238" s="141"/>
    </row>
    <row r="239" spans="2:58" ht="20.25" customHeight="1">
      <c r="B239" s="362"/>
      <c r="C239" s="35"/>
      <c r="D239" s="55"/>
      <c r="E239" s="65"/>
      <c r="F239" s="69"/>
      <c r="G239" s="82"/>
      <c r="H239" s="94"/>
      <c r="I239" s="103"/>
      <c r="J239" s="103"/>
      <c r="K239" s="108"/>
      <c r="L239" s="118"/>
      <c r="M239" s="128"/>
      <c r="N239" s="128"/>
      <c r="O239" s="140"/>
      <c r="P239" s="413" t="s">
        <v>27</v>
      </c>
      <c r="Q239" s="422"/>
      <c r="R239" s="430"/>
      <c r="S239" s="441" t="str">
        <f>IF(S238="","",VLOOKUP(S238,'シフト記号表（勤務時間帯）'!$C$6:$K$35,9,FALSE))</f>
        <v/>
      </c>
      <c r="T239" s="447" t="str">
        <f>IF(T238="","",VLOOKUP(T238,'シフト記号表（勤務時間帯）'!$C$6:$K$35,9,FALSE))</f>
        <v/>
      </c>
      <c r="U239" s="447" t="str">
        <f>IF(U238="","",VLOOKUP(U238,'シフト記号表（勤務時間帯）'!$C$6:$K$35,9,FALSE))</f>
        <v/>
      </c>
      <c r="V239" s="447" t="str">
        <f>IF(V238="","",VLOOKUP(V238,'シフト記号表（勤務時間帯）'!$C$6:$K$35,9,FALSE))</f>
        <v/>
      </c>
      <c r="W239" s="447" t="str">
        <f>IF(W238="","",VLOOKUP(W238,'シフト記号表（勤務時間帯）'!$C$6:$K$35,9,FALSE))</f>
        <v/>
      </c>
      <c r="X239" s="447" t="str">
        <f>IF(X238="","",VLOOKUP(X238,'シフト記号表（勤務時間帯）'!$C$6:$K$35,9,FALSE))</f>
        <v/>
      </c>
      <c r="Y239" s="454" t="str">
        <f>IF(Y238="","",VLOOKUP(Y238,'シフト記号表（勤務時間帯）'!$C$6:$K$35,9,FALSE))</f>
        <v/>
      </c>
      <c r="Z239" s="441" t="str">
        <f>IF(Z238="","",VLOOKUP(Z238,'シフト記号表（勤務時間帯）'!$C$6:$K$35,9,FALSE))</f>
        <v/>
      </c>
      <c r="AA239" s="447" t="str">
        <f>IF(AA238="","",VLOOKUP(AA238,'シフト記号表（勤務時間帯）'!$C$6:$K$35,9,FALSE))</f>
        <v/>
      </c>
      <c r="AB239" s="447" t="str">
        <f>IF(AB238="","",VLOOKUP(AB238,'シフト記号表（勤務時間帯）'!$C$6:$K$35,9,FALSE))</f>
        <v/>
      </c>
      <c r="AC239" s="447" t="str">
        <f>IF(AC238="","",VLOOKUP(AC238,'シフト記号表（勤務時間帯）'!$C$6:$K$35,9,FALSE))</f>
        <v/>
      </c>
      <c r="AD239" s="447" t="str">
        <f>IF(AD238="","",VLOOKUP(AD238,'シフト記号表（勤務時間帯）'!$C$6:$K$35,9,FALSE))</f>
        <v/>
      </c>
      <c r="AE239" s="447" t="str">
        <f>IF(AE238="","",VLOOKUP(AE238,'シフト記号表（勤務時間帯）'!$C$6:$K$35,9,FALSE))</f>
        <v/>
      </c>
      <c r="AF239" s="454" t="str">
        <f>IF(AF238="","",VLOOKUP(AF238,'シフト記号表（勤務時間帯）'!$C$6:$K$35,9,FALSE))</f>
        <v/>
      </c>
      <c r="AG239" s="441" t="str">
        <f>IF(AG238="","",VLOOKUP(AG238,'シフト記号表（勤務時間帯）'!$C$6:$K$35,9,FALSE))</f>
        <v/>
      </c>
      <c r="AH239" s="447" t="str">
        <f>IF(AH238="","",VLOOKUP(AH238,'シフト記号表（勤務時間帯）'!$C$6:$K$35,9,FALSE))</f>
        <v/>
      </c>
      <c r="AI239" s="447" t="str">
        <f>IF(AI238="","",VLOOKUP(AI238,'シフト記号表（勤務時間帯）'!$C$6:$K$35,9,FALSE))</f>
        <v/>
      </c>
      <c r="AJ239" s="447" t="str">
        <f>IF(AJ238="","",VLOOKUP(AJ238,'シフト記号表（勤務時間帯）'!$C$6:$K$35,9,FALSE))</f>
        <v/>
      </c>
      <c r="AK239" s="447" t="str">
        <f>IF(AK238="","",VLOOKUP(AK238,'シフト記号表（勤務時間帯）'!$C$6:$K$35,9,FALSE))</f>
        <v/>
      </c>
      <c r="AL239" s="447" t="str">
        <f>IF(AL238="","",VLOOKUP(AL238,'シフト記号表（勤務時間帯）'!$C$6:$K$35,9,FALSE))</f>
        <v/>
      </c>
      <c r="AM239" s="454" t="str">
        <f>IF(AM238="","",VLOOKUP(AM238,'シフト記号表（勤務時間帯）'!$C$6:$K$35,9,FALSE))</f>
        <v/>
      </c>
      <c r="AN239" s="441" t="str">
        <f>IF(AN238="","",VLOOKUP(AN238,'シフト記号表（勤務時間帯）'!$C$6:$K$35,9,FALSE))</f>
        <v/>
      </c>
      <c r="AO239" s="447" t="str">
        <f>IF(AO238="","",VLOOKUP(AO238,'シフト記号表（勤務時間帯）'!$C$6:$K$35,9,FALSE))</f>
        <v/>
      </c>
      <c r="AP239" s="447" t="str">
        <f>IF(AP238="","",VLOOKUP(AP238,'シフト記号表（勤務時間帯）'!$C$6:$K$35,9,FALSE))</f>
        <v/>
      </c>
      <c r="AQ239" s="447" t="str">
        <f>IF(AQ238="","",VLOOKUP(AQ238,'シフト記号表（勤務時間帯）'!$C$6:$K$35,9,FALSE))</f>
        <v/>
      </c>
      <c r="AR239" s="447" t="str">
        <f>IF(AR238="","",VLOOKUP(AR238,'シフト記号表（勤務時間帯）'!$C$6:$K$35,9,FALSE))</f>
        <v/>
      </c>
      <c r="AS239" s="447" t="str">
        <f>IF(AS238="","",VLOOKUP(AS238,'シフト記号表（勤務時間帯）'!$C$6:$K$35,9,FALSE))</f>
        <v/>
      </c>
      <c r="AT239" s="454" t="str">
        <f>IF(AT238="","",VLOOKUP(AT238,'シフト記号表（勤務時間帯）'!$C$6:$K$35,9,FALSE))</f>
        <v/>
      </c>
      <c r="AU239" s="441" t="str">
        <f>IF(AU238="","",VLOOKUP(AU238,'シフト記号表（勤務時間帯）'!$C$6:$K$35,9,FALSE))</f>
        <v/>
      </c>
      <c r="AV239" s="447" t="str">
        <f>IF(AV238="","",VLOOKUP(AV238,'シフト記号表（勤務時間帯）'!$C$6:$K$35,9,FALSE))</f>
        <v/>
      </c>
      <c r="AW239" s="447" t="str">
        <f>IF(AW238="","",VLOOKUP(AW238,'シフト記号表（勤務時間帯）'!$C$6:$K$35,9,FALSE))</f>
        <v/>
      </c>
      <c r="AX239" s="479">
        <f>IF($BB$3="４週",SUM(S239:AT239),IF($BB$3="暦月",SUM(S239:AW239),""))</f>
        <v>0</v>
      </c>
      <c r="AY239" s="490"/>
      <c r="AZ239" s="501">
        <f>IF($BB$3="４週",AX239/4,IF($BB$3="暦月",'地密通所（100名）'!AX239/('地密通所（100名）'!$BB$8/7),""))</f>
        <v>0</v>
      </c>
      <c r="BA239" s="509"/>
      <c r="BB239" s="305"/>
      <c r="BC239" s="128"/>
      <c r="BD239" s="128"/>
      <c r="BE239" s="128"/>
      <c r="BF239" s="140"/>
    </row>
    <row r="240" spans="2:58" ht="20.25" customHeight="1">
      <c r="B240" s="362"/>
      <c r="C240" s="36"/>
      <c r="D240" s="56"/>
      <c r="E240" s="66"/>
      <c r="F240" s="543">
        <f>C238</f>
        <v>0</v>
      </c>
      <c r="G240" s="83"/>
      <c r="H240" s="94"/>
      <c r="I240" s="103"/>
      <c r="J240" s="103"/>
      <c r="K240" s="108"/>
      <c r="L240" s="120"/>
      <c r="M240" s="130"/>
      <c r="N240" s="130"/>
      <c r="O240" s="142"/>
      <c r="P240" s="414" t="s">
        <v>73</v>
      </c>
      <c r="Q240" s="423"/>
      <c r="R240" s="431"/>
      <c r="S240" s="442" t="str">
        <f>IF(S238="","",VLOOKUP(S238,'シフト記号表（勤務時間帯）'!$C$6:$U$35,19,FALSE))</f>
        <v/>
      </c>
      <c r="T240" s="448" t="str">
        <f>IF(T238="","",VLOOKUP(T238,'シフト記号表（勤務時間帯）'!$C$6:$U$35,19,FALSE))</f>
        <v/>
      </c>
      <c r="U240" s="448" t="str">
        <f>IF(U238="","",VLOOKUP(U238,'シフト記号表（勤務時間帯）'!$C$6:$U$35,19,FALSE))</f>
        <v/>
      </c>
      <c r="V240" s="448" t="str">
        <f>IF(V238="","",VLOOKUP(V238,'シフト記号表（勤務時間帯）'!$C$6:$U$35,19,FALSE))</f>
        <v/>
      </c>
      <c r="W240" s="448" t="str">
        <f>IF(W238="","",VLOOKUP(W238,'シフト記号表（勤務時間帯）'!$C$6:$U$35,19,FALSE))</f>
        <v/>
      </c>
      <c r="X240" s="448" t="str">
        <f>IF(X238="","",VLOOKUP(X238,'シフト記号表（勤務時間帯）'!$C$6:$U$35,19,FALSE))</f>
        <v/>
      </c>
      <c r="Y240" s="455" t="str">
        <f>IF(Y238="","",VLOOKUP(Y238,'シフト記号表（勤務時間帯）'!$C$6:$U$35,19,FALSE))</f>
        <v/>
      </c>
      <c r="Z240" s="442" t="str">
        <f>IF(Z238="","",VLOOKUP(Z238,'シフト記号表（勤務時間帯）'!$C$6:$U$35,19,FALSE))</f>
        <v/>
      </c>
      <c r="AA240" s="448" t="str">
        <f>IF(AA238="","",VLOOKUP(AA238,'シフト記号表（勤務時間帯）'!$C$6:$U$35,19,FALSE))</f>
        <v/>
      </c>
      <c r="AB240" s="448" t="str">
        <f>IF(AB238="","",VLOOKUP(AB238,'シフト記号表（勤務時間帯）'!$C$6:$U$35,19,FALSE))</f>
        <v/>
      </c>
      <c r="AC240" s="448" t="str">
        <f>IF(AC238="","",VLOOKUP(AC238,'シフト記号表（勤務時間帯）'!$C$6:$U$35,19,FALSE))</f>
        <v/>
      </c>
      <c r="AD240" s="448" t="str">
        <f>IF(AD238="","",VLOOKUP(AD238,'シフト記号表（勤務時間帯）'!$C$6:$U$35,19,FALSE))</f>
        <v/>
      </c>
      <c r="AE240" s="448" t="str">
        <f>IF(AE238="","",VLOOKUP(AE238,'シフト記号表（勤務時間帯）'!$C$6:$U$35,19,FALSE))</f>
        <v/>
      </c>
      <c r="AF240" s="455" t="str">
        <f>IF(AF238="","",VLOOKUP(AF238,'シフト記号表（勤務時間帯）'!$C$6:$U$35,19,FALSE))</f>
        <v/>
      </c>
      <c r="AG240" s="442" t="str">
        <f>IF(AG238="","",VLOOKUP(AG238,'シフト記号表（勤務時間帯）'!$C$6:$U$35,19,FALSE))</f>
        <v/>
      </c>
      <c r="AH240" s="448" t="str">
        <f>IF(AH238="","",VLOOKUP(AH238,'シフト記号表（勤務時間帯）'!$C$6:$U$35,19,FALSE))</f>
        <v/>
      </c>
      <c r="AI240" s="448" t="str">
        <f>IF(AI238="","",VLOOKUP(AI238,'シフト記号表（勤務時間帯）'!$C$6:$U$35,19,FALSE))</f>
        <v/>
      </c>
      <c r="AJ240" s="448" t="str">
        <f>IF(AJ238="","",VLOOKUP(AJ238,'シフト記号表（勤務時間帯）'!$C$6:$U$35,19,FALSE))</f>
        <v/>
      </c>
      <c r="AK240" s="448" t="str">
        <f>IF(AK238="","",VLOOKUP(AK238,'シフト記号表（勤務時間帯）'!$C$6:$U$35,19,FALSE))</f>
        <v/>
      </c>
      <c r="AL240" s="448" t="str">
        <f>IF(AL238="","",VLOOKUP(AL238,'シフト記号表（勤務時間帯）'!$C$6:$U$35,19,FALSE))</f>
        <v/>
      </c>
      <c r="AM240" s="455" t="str">
        <f>IF(AM238="","",VLOOKUP(AM238,'シフト記号表（勤務時間帯）'!$C$6:$U$35,19,FALSE))</f>
        <v/>
      </c>
      <c r="AN240" s="442" t="str">
        <f>IF(AN238="","",VLOOKUP(AN238,'シフト記号表（勤務時間帯）'!$C$6:$U$35,19,FALSE))</f>
        <v/>
      </c>
      <c r="AO240" s="448" t="str">
        <f>IF(AO238="","",VLOOKUP(AO238,'シフト記号表（勤務時間帯）'!$C$6:$U$35,19,FALSE))</f>
        <v/>
      </c>
      <c r="AP240" s="448" t="str">
        <f>IF(AP238="","",VLOOKUP(AP238,'シフト記号表（勤務時間帯）'!$C$6:$U$35,19,FALSE))</f>
        <v/>
      </c>
      <c r="AQ240" s="448" t="str">
        <f>IF(AQ238="","",VLOOKUP(AQ238,'シフト記号表（勤務時間帯）'!$C$6:$U$35,19,FALSE))</f>
        <v/>
      </c>
      <c r="AR240" s="448" t="str">
        <f>IF(AR238="","",VLOOKUP(AR238,'シフト記号表（勤務時間帯）'!$C$6:$U$35,19,FALSE))</f>
        <v/>
      </c>
      <c r="AS240" s="448" t="str">
        <f>IF(AS238="","",VLOOKUP(AS238,'シフト記号表（勤務時間帯）'!$C$6:$U$35,19,FALSE))</f>
        <v/>
      </c>
      <c r="AT240" s="455" t="str">
        <f>IF(AT238="","",VLOOKUP(AT238,'シフト記号表（勤務時間帯）'!$C$6:$U$35,19,FALSE))</f>
        <v/>
      </c>
      <c r="AU240" s="442" t="str">
        <f>IF(AU238="","",VLOOKUP(AU238,'シフト記号表（勤務時間帯）'!$C$6:$U$35,19,FALSE))</f>
        <v/>
      </c>
      <c r="AV240" s="448" t="str">
        <f>IF(AV238="","",VLOOKUP(AV238,'シフト記号表（勤務時間帯）'!$C$6:$U$35,19,FALSE))</f>
        <v/>
      </c>
      <c r="AW240" s="448" t="str">
        <f>IF(AW238="","",VLOOKUP(AW238,'シフト記号表（勤務時間帯）'!$C$6:$U$35,19,FALSE))</f>
        <v/>
      </c>
      <c r="AX240" s="480">
        <f>IF($BB$3="４週",SUM(S240:AT240),IF($BB$3="暦月",SUM(S240:AW240),""))</f>
        <v>0</v>
      </c>
      <c r="AY240" s="491"/>
      <c r="AZ240" s="502">
        <f>IF($BB$3="４週",AX240/4,IF($BB$3="暦月",'地密通所（100名）'!AX240/('地密通所（100名）'!$BB$8/7),""))</f>
        <v>0</v>
      </c>
      <c r="BA240" s="510"/>
      <c r="BB240" s="306"/>
      <c r="BC240" s="130"/>
      <c r="BD240" s="130"/>
      <c r="BE240" s="130"/>
      <c r="BF240" s="142"/>
    </row>
    <row r="241" spans="2:58" ht="20.25" customHeight="1">
      <c r="B241" s="362">
        <f>B238+1</f>
        <v>74</v>
      </c>
      <c r="C241" s="34"/>
      <c r="D241" s="54"/>
      <c r="E241" s="64"/>
      <c r="F241" s="71"/>
      <c r="G241" s="71"/>
      <c r="H241" s="95"/>
      <c r="I241" s="103"/>
      <c r="J241" s="103"/>
      <c r="K241" s="108"/>
      <c r="L241" s="119"/>
      <c r="M241" s="129"/>
      <c r="N241" s="129"/>
      <c r="O241" s="141"/>
      <c r="P241" s="415" t="s">
        <v>70</v>
      </c>
      <c r="Q241" s="424"/>
      <c r="R241" s="432"/>
      <c r="S241" s="551"/>
      <c r="T241" s="553"/>
      <c r="U241" s="553"/>
      <c r="V241" s="553"/>
      <c r="W241" s="553"/>
      <c r="X241" s="553"/>
      <c r="Y241" s="554"/>
      <c r="Z241" s="551"/>
      <c r="AA241" s="553"/>
      <c r="AB241" s="553"/>
      <c r="AC241" s="553"/>
      <c r="AD241" s="553"/>
      <c r="AE241" s="553"/>
      <c r="AF241" s="554"/>
      <c r="AG241" s="551"/>
      <c r="AH241" s="553"/>
      <c r="AI241" s="553"/>
      <c r="AJ241" s="553"/>
      <c r="AK241" s="553"/>
      <c r="AL241" s="553"/>
      <c r="AM241" s="554"/>
      <c r="AN241" s="551"/>
      <c r="AO241" s="553"/>
      <c r="AP241" s="553"/>
      <c r="AQ241" s="553"/>
      <c r="AR241" s="553"/>
      <c r="AS241" s="553"/>
      <c r="AT241" s="554"/>
      <c r="AU241" s="551"/>
      <c r="AV241" s="553"/>
      <c r="AW241" s="553"/>
      <c r="AX241" s="556"/>
      <c r="AY241" s="560"/>
      <c r="AZ241" s="563"/>
      <c r="BA241" s="566"/>
      <c r="BB241" s="304"/>
      <c r="BC241" s="129"/>
      <c r="BD241" s="129"/>
      <c r="BE241" s="129"/>
      <c r="BF241" s="141"/>
    </row>
    <row r="242" spans="2:58" ht="20.25" customHeight="1">
      <c r="B242" s="362"/>
      <c r="C242" s="35"/>
      <c r="D242" s="55"/>
      <c r="E242" s="65"/>
      <c r="F242" s="69"/>
      <c r="G242" s="82"/>
      <c r="H242" s="94"/>
      <c r="I242" s="103"/>
      <c r="J242" s="103"/>
      <c r="K242" s="108"/>
      <c r="L242" s="118"/>
      <c r="M242" s="128"/>
      <c r="N242" s="128"/>
      <c r="O242" s="140"/>
      <c r="P242" s="413" t="s">
        <v>27</v>
      </c>
      <c r="Q242" s="422"/>
      <c r="R242" s="430"/>
      <c r="S242" s="441" t="str">
        <f>IF(S241="","",VLOOKUP(S241,'シフト記号表（勤務時間帯）'!$C$6:$K$35,9,FALSE))</f>
        <v/>
      </c>
      <c r="T242" s="447" t="str">
        <f>IF(T241="","",VLOOKUP(T241,'シフト記号表（勤務時間帯）'!$C$6:$K$35,9,FALSE))</f>
        <v/>
      </c>
      <c r="U242" s="447" t="str">
        <f>IF(U241="","",VLOOKUP(U241,'シフト記号表（勤務時間帯）'!$C$6:$K$35,9,FALSE))</f>
        <v/>
      </c>
      <c r="V242" s="447" t="str">
        <f>IF(V241="","",VLOOKUP(V241,'シフト記号表（勤務時間帯）'!$C$6:$K$35,9,FALSE))</f>
        <v/>
      </c>
      <c r="W242" s="447" t="str">
        <f>IF(W241="","",VLOOKUP(W241,'シフト記号表（勤務時間帯）'!$C$6:$K$35,9,FALSE))</f>
        <v/>
      </c>
      <c r="X242" s="447" t="str">
        <f>IF(X241="","",VLOOKUP(X241,'シフト記号表（勤務時間帯）'!$C$6:$K$35,9,FALSE))</f>
        <v/>
      </c>
      <c r="Y242" s="454" t="str">
        <f>IF(Y241="","",VLOOKUP(Y241,'シフト記号表（勤務時間帯）'!$C$6:$K$35,9,FALSE))</f>
        <v/>
      </c>
      <c r="Z242" s="441" t="str">
        <f>IF(Z241="","",VLOOKUP(Z241,'シフト記号表（勤務時間帯）'!$C$6:$K$35,9,FALSE))</f>
        <v/>
      </c>
      <c r="AA242" s="447" t="str">
        <f>IF(AA241="","",VLOOKUP(AA241,'シフト記号表（勤務時間帯）'!$C$6:$K$35,9,FALSE))</f>
        <v/>
      </c>
      <c r="AB242" s="447" t="str">
        <f>IF(AB241="","",VLOOKUP(AB241,'シフト記号表（勤務時間帯）'!$C$6:$K$35,9,FALSE))</f>
        <v/>
      </c>
      <c r="AC242" s="447" t="str">
        <f>IF(AC241="","",VLOOKUP(AC241,'シフト記号表（勤務時間帯）'!$C$6:$K$35,9,FALSE))</f>
        <v/>
      </c>
      <c r="AD242" s="447" t="str">
        <f>IF(AD241="","",VLOOKUP(AD241,'シフト記号表（勤務時間帯）'!$C$6:$K$35,9,FALSE))</f>
        <v/>
      </c>
      <c r="AE242" s="447" t="str">
        <f>IF(AE241="","",VLOOKUP(AE241,'シフト記号表（勤務時間帯）'!$C$6:$K$35,9,FALSE))</f>
        <v/>
      </c>
      <c r="AF242" s="454" t="str">
        <f>IF(AF241="","",VLOOKUP(AF241,'シフト記号表（勤務時間帯）'!$C$6:$K$35,9,FALSE))</f>
        <v/>
      </c>
      <c r="AG242" s="441" t="str">
        <f>IF(AG241="","",VLOOKUP(AG241,'シフト記号表（勤務時間帯）'!$C$6:$K$35,9,FALSE))</f>
        <v/>
      </c>
      <c r="AH242" s="447" t="str">
        <f>IF(AH241="","",VLOOKUP(AH241,'シフト記号表（勤務時間帯）'!$C$6:$K$35,9,FALSE))</f>
        <v/>
      </c>
      <c r="AI242" s="447" t="str">
        <f>IF(AI241="","",VLOOKUP(AI241,'シフト記号表（勤務時間帯）'!$C$6:$K$35,9,FALSE))</f>
        <v/>
      </c>
      <c r="AJ242" s="447" t="str">
        <f>IF(AJ241="","",VLOOKUP(AJ241,'シフト記号表（勤務時間帯）'!$C$6:$K$35,9,FALSE))</f>
        <v/>
      </c>
      <c r="AK242" s="447" t="str">
        <f>IF(AK241="","",VLOOKUP(AK241,'シフト記号表（勤務時間帯）'!$C$6:$K$35,9,FALSE))</f>
        <v/>
      </c>
      <c r="AL242" s="447" t="str">
        <f>IF(AL241="","",VLOOKUP(AL241,'シフト記号表（勤務時間帯）'!$C$6:$K$35,9,FALSE))</f>
        <v/>
      </c>
      <c r="AM242" s="454" t="str">
        <f>IF(AM241="","",VLOOKUP(AM241,'シフト記号表（勤務時間帯）'!$C$6:$K$35,9,FALSE))</f>
        <v/>
      </c>
      <c r="AN242" s="441" t="str">
        <f>IF(AN241="","",VLOOKUP(AN241,'シフト記号表（勤務時間帯）'!$C$6:$K$35,9,FALSE))</f>
        <v/>
      </c>
      <c r="AO242" s="447" t="str">
        <f>IF(AO241="","",VLOOKUP(AO241,'シフト記号表（勤務時間帯）'!$C$6:$K$35,9,FALSE))</f>
        <v/>
      </c>
      <c r="AP242" s="447" t="str">
        <f>IF(AP241="","",VLOOKUP(AP241,'シフト記号表（勤務時間帯）'!$C$6:$K$35,9,FALSE))</f>
        <v/>
      </c>
      <c r="AQ242" s="447" t="str">
        <f>IF(AQ241="","",VLOOKUP(AQ241,'シフト記号表（勤務時間帯）'!$C$6:$K$35,9,FALSE))</f>
        <v/>
      </c>
      <c r="AR242" s="447" t="str">
        <f>IF(AR241="","",VLOOKUP(AR241,'シフト記号表（勤務時間帯）'!$C$6:$K$35,9,FALSE))</f>
        <v/>
      </c>
      <c r="AS242" s="447" t="str">
        <f>IF(AS241="","",VLOOKUP(AS241,'シフト記号表（勤務時間帯）'!$C$6:$K$35,9,FALSE))</f>
        <v/>
      </c>
      <c r="AT242" s="454" t="str">
        <f>IF(AT241="","",VLOOKUP(AT241,'シフト記号表（勤務時間帯）'!$C$6:$K$35,9,FALSE))</f>
        <v/>
      </c>
      <c r="AU242" s="441" t="str">
        <f>IF(AU241="","",VLOOKUP(AU241,'シフト記号表（勤務時間帯）'!$C$6:$K$35,9,FALSE))</f>
        <v/>
      </c>
      <c r="AV242" s="447" t="str">
        <f>IF(AV241="","",VLOOKUP(AV241,'シフト記号表（勤務時間帯）'!$C$6:$K$35,9,FALSE))</f>
        <v/>
      </c>
      <c r="AW242" s="447" t="str">
        <f>IF(AW241="","",VLOOKUP(AW241,'シフト記号表（勤務時間帯）'!$C$6:$K$35,9,FALSE))</f>
        <v/>
      </c>
      <c r="AX242" s="479">
        <f>IF($BB$3="４週",SUM(S242:AT242),IF($BB$3="暦月",SUM(S242:AW242),""))</f>
        <v>0</v>
      </c>
      <c r="AY242" s="490"/>
      <c r="AZ242" s="501">
        <f>IF($BB$3="４週",AX242/4,IF($BB$3="暦月",'地密通所（100名）'!AX242/('地密通所（100名）'!$BB$8/7),""))</f>
        <v>0</v>
      </c>
      <c r="BA242" s="509"/>
      <c r="BB242" s="305"/>
      <c r="BC242" s="128"/>
      <c r="BD242" s="128"/>
      <c r="BE242" s="128"/>
      <c r="BF242" s="140"/>
    </row>
    <row r="243" spans="2:58" ht="20.25" customHeight="1">
      <c r="B243" s="362"/>
      <c r="C243" s="36"/>
      <c r="D243" s="56"/>
      <c r="E243" s="66"/>
      <c r="F243" s="543">
        <f>C241</f>
        <v>0</v>
      </c>
      <c r="G243" s="83"/>
      <c r="H243" s="94"/>
      <c r="I243" s="103"/>
      <c r="J243" s="103"/>
      <c r="K243" s="108"/>
      <c r="L243" s="120"/>
      <c r="M243" s="130"/>
      <c r="N243" s="130"/>
      <c r="O243" s="142"/>
      <c r="P243" s="414" t="s">
        <v>73</v>
      </c>
      <c r="Q243" s="423"/>
      <c r="R243" s="431"/>
      <c r="S243" s="442" t="str">
        <f>IF(S241="","",VLOOKUP(S241,'シフト記号表（勤務時間帯）'!$C$6:$U$35,19,FALSE))</f>
        <v/>
      </c>
      <c r="T243" s="448" t="str">
        <f>IF(T241="","",VLOOKUP(T241,'シフト記号表（勤務時間帯）'!$C$6:$U$35,19,FALSE))</f>
        <v/>
      </c>
      <c r="U243" s="448" t="str">
        <f>IF(U241="","",VLOOKUP(U241,'シフト記号表（勤務時間帯）'!$C$6:$U$35,19,FALSE))</f>
        <v/>
      </c>
      <c r="V243" s="448" t="str">
        <f>IF(V241="","",VLOOKUP(V241,'シフト記号表（勤務時間帯）'!$C$6:$U$35,19,FALSE))</f>
        <v/>
      </c>
      <c r="W243" s="448" t="str">
        <f>IF(W241="","",VLOOKUP(W241,'シフト記号表（勤務時間帯）'!$C$6:$U$35,19,FALSE))</f>
        <v/>
      </c>
      <c r="X243" s="448" t="str">
        <f>IF(X241="","",VLOOKUP(X241,'シフト記号表（勤務時間帯）'!$C$6:$U$35,19,FALSE))</f>
        <v/>
      </c>
      <c r="Y243" s="455" t="str">
        <f>IF(Y241="","",VLOOKUP(Y241,'シフト記号表（勤務時間帯）'!$C$6:$U$35,19,FALSE))</f>
        <v/>
      </c>
      <c r="Z243" s="442" t="str">
        <f>IF(Z241="","",VLOOKUP(Z241,'シフト記号表（勤務時間帯）'!$C$6:$U$35,19,FALSE))</f>
        <v/>
      </c>
      <c r="AA243" s="448" t="str">
        <f>IF(AA241="","",VLOOKUP(AA241,'シフト記号表（勤務時間帯）'!$C$6:$U$35,19,FALSE))</f>
        <v/>
      </c>
      <c r="AB243" s="448" t="str">
        <f>IF(AB241="","",VLOOKUP(AB241,'シフト記号表（勤務時間帯）'!$C$6:$U$35,19,FALSE))</f>
        <v/>
      </c>
      <c r="AC243" s="448" t="str">
        <f>IF(AC241="","",VLOOKUP(AC241,'シフト記号表（勤務時間帯）'!$C$6:$U$35,19,FALSE))</f>
        <v/>
      </c>
      <c r="AD243" s="448" t="str">
        <f>IF(AD241="","",VLOOKUP(AD241,'シフト記号表（勤務時間帯）'!$C$6:$U$35,19,FALSE))</f>
        <v/>
      </c>
      <c r="AE243" s="448" t="str">
        <f>IF(AE241="","",VLOOKUP(AE241,'シフト記号表（勤務時間帯）'!$C$6:$U$35,19,FALSE))</f>
        <v/>
      </c>
      <c r="AF243" s="455" t="str">
        <f>IF(AF241="","",VLOOKUP(AF241,'シフト記号表（勤務時間帯）'!$C$6:$U$35,19,FALSE))</f>
        <v/>
      </c>
      <c r="AG243" s="442" t="str">
        <f>IF(AG241="","",VLOOKUP(AG241,'シフト記号表（勤務時間帯）'!$C$6:$U$35,19,FALSE))</f>
        <v/>
      </c>
      <c r="AH243" s="448" t="str">
        <f>IF(AH241="","",VLOOKUP(AH241,'シフト記号表（勤務時間帯）'!$C$6:$U$35,19,FALSE))</f>
        <v/>
      </c>
      <c r="AI243" s="448" t="str">
        <f>IF(AI241="","",VLOOKUP(AI241,'シフト記号表（勤務時間帯）'!$C$6:$U$35,19,FALSE))</f>
        <v/>
      </c>
      <c r="AJ243" s="448" t="str">
        <f>IF(AJ241="","",VLOOKUP(AJ241,'シフト記号表（勤務時間帯）'!$C$6:$U$35,19,FALSE))</f>
        <v/>
      </c>
      <c r="AK243" s="448" t="str">
        <f>IF(AK241="","",VLOOKUP(AK241,'シフト記号表（勤務時間帯）'!$C$6:$U$35,19,FALSE))</f>
        <v/>
      </c>
      <c r="AL243" s="448" t="str">
        <f>IF(AL241="","",VLOOKUP(AL241,'シフト記号表（勤務時間帯）'!$C$6:$U$35,19,FALSE))</f>
        <v/>
      </c>
      <c r="AM243" s="455" t="str">
        <f>IF(AM241="","",VLOOKUP(AM241,'シフト記号表（勤務時間帯）'!$C$6:$U$35,19,FALSE))</f>
        <v/>
      </c>
      <c r="AN243" s="442" t="str">
        <f>IF(AN241="","",VLOOKUP(AN241,'シフト記号表（勤務時間帯）'!$C$6:$U$35,19,FALSE))</f>
        <v/>
      </c>
      <c r="AO243" s="448" t="str">
        <f>IF(AO241="","",VLOOKUP(AO241,'シフト記号表（勤務時間帯）'!$C$6:$U$35,19,FALSE))</f>
        <v/>
      </c>
      <c r="AP243" s="448" t="str">
        <f>IF(AP241="","",VLOOKUP(AP241,'シフト記号表（勤務時間帯）'!$C$6:$U$35,19,FALSE))</f>
        <v/>
      </c>
      <c r="AQ243" s="448" t="str">
        <f>IF(AQ241="","",VLOOKUP(AQ241,'シフト記号表（勤務時間帯）'!$C$6:$U$35,19,FALSE))</f>
        <v/>
      </c>
      <c r="AR243" s="448" t="str">
        <f>IF(AR241="","",VLOOKUP(AR241,'シフト記号表（勤務時間帯）'!$C$6:$U$35,19,FALSE))</f>
        <v/>
      </c>
      <c r="AS243" s="448" t="str">
        <f>IF(AS241="","",VLOOKUP(AS241,'シフト記号表（勤務時間帯）'!$C$6:$U$35,19,FALSE))</f>
        <v/>
      </c>
      <c r="AT243" s="455" t="str">
        <f>IF(AT241="","",VLOOKUP(AT241,'シフト記号表（勤務時間帯）'!$C$6:$U$35,19,FALSE))</f>
        <v/>
      </c>
      <c r="AU243" s="442" t="str">
        <f>IF(AU241="","",VLOOKUP(AU241,'シフト記号表（勤務時間帯）'!$C$6:$U$35,19,FALSE))</f>
        <v/>
      </c>
      <c r="AV243" s="448" t="str">
        <f>IF(AV241="","",VLOOKUP(AV241,'シフト記号表（勤務時間帯）'!$C$6:$U$35,19,FALSE))</f>
        <v/>
      </c>
      <c r="AW243" s="448" t="str">
        <f>IF(AW241="","",VLOOKUP(AW241,'シフト記号表（勤務時間帯）'!$C$6:$U$35,19,FALSE))</f>
        <v/>
      </c>
      <c r="AX243" s="480">
        <f>IF($BB$3="４週",SUM(S243:AT243),IF($BB$3="暦月",SUM(S243:AW243),""))</f>
        <v>0</v>
      </c>
      <c r="AY243" s="491"/>
      <c r="AZ243" s="502">
        <f>IF($BB$3="４週",AX243/4,IF($BB$3="暦月",'地密通所（100名）'!AX243/('地密通所（100名）'!$BB$8/7),""))</f>
        <v>0</v>
      </c>
      <c r="BA243" s="510"/>
      <c r="BB243" s="306"/>
      <c r="BC243" s="130"/>
      <c r="BD243" s="130"/>
      <c r="BE243" s="130"/>
      <c r="BF243" s="142"/>
    </row>
    <row r="244" spans="2:58" ht="20.25" customHeight="1">
      <c r="B244" s="362">
        <f>B241+1</f>
        <v>75</v>
      </c>
      <c r="C244" s="34"/>
      <c r="D244" s="54"/>
      <c r="E244" s="64"/>
      <c r="F244" s="71"/>
      <c r="G244" s="71"/>
      <c r="H244" s="95"/>
      <c r="I244" s="103"/>
      <c r="J244" s="103"/>
      <c r="K244" s="108"/>
      <c r="L244" s="119"/>
      <c r="M244" s="129"/>
      <c r="N244" s="129"/>
      <c r="O244" s="141"/>
      <c r="P244" s="415" t="s">
        <v>70</v>
      </c>
      <c r="Q244" s="424"/>
      <c r="R244" s="432"/>
      <c r="S244" s="551"/>
      <c r="T244" s="553"/>
      <c r="U244" s="553"/>
      <c r="V244" s="553"/>
      <c r="W244" s="553"/>
      <c r="X244" s="553"/>
      <c r="Y244" s="554"/>
      <c r="Z244" s="551"/>
      <c r="AA244" s="553"/>
      <c r="AB244" s="553"/>
      <c r="AC244" s="553"/>
      <c r="AD244" s="553"/>
      <c r="AE244" s="553"/>
      <c r="AF244" s="554"/>
      <c r="AG244" s="551"/>
      <c r="AH244" s="553"/>
      <c r="AI244" s="553"/>
      <c r="AJ244" s="553"/>
      <c r="AK244" s="553"/>
      <c r="AL244" s="553"/>
      <c r="AM244" s="554"/>
      <c r="AN244" s="551"/>
      <c r="AO244" s="553"/>
      <c r="AP244" s="553"/>
      <c r="AQ244" s="553"/>
      <c r="AR244" s="553"/>
      <c r="AS244" s="553"/>
      <c r="AT244" s="554"/>
      <c r="AU244" s="551"/>
      <c r="AV244" s="553"/>
      <c r="AW244" s="553"/>
      <c r="AX244" s="556"/>
      <c r="AY244" s="560"/>
      <c r="AZ244" s="563"/>
      <c r="BA244" s="566"/>
      <c r="BB244" s="304"/>
      <c r="BC244" s="129"/>
      <c r="BD244" s="129"/>
      <c r="BE244" s="129"/>
      <c r="BF244" s="141"/>
    </row>
    <row r="245" spans="2:58" ht="20.25" customHeight="1">
      <c r="B245" s="362"/>
      <c r="C245" s="35"/>
      <c r="D245" s="55"/>
      <c r="E245" s="65"/>
      <c r="F245" s="69"/>
      <c r="G245" s="82"/>
      <c r="H245" s="94"/>
      <c r="I245" s="103"/>
      <c r="J245" s="103"/>
      <c r="K245" s="108"/>
      <c r="L245" s="118"/>
      <c r="M245" s="128"/>
      <c r="N245" s="128"/>
      <c r="O245" s="140"/>
      <c r="P245" s="413" t="s">
        <v>27</v>
      </c>
      <c r="Q245" s="422"/>
      <c r="R245" s="430"/>
      <c r="S245" s="441" t="str">
        <f>IF(S244="","",VLOOKUP(S244,'シフト記号表（勤務時間帯）'!$C$6:$K$35,9,FALSE))</f>
        <v/>
      </c>
      <c r="T245" s="447" t="str">
        <f>IF(T244="","",VLOOKUP(T244,'シフト記号表（勤務時間帯）'!$C$6:$K$35,9,FALSE))</f>
        <v/>
      </c>
      <c r="U245" s="447" t="str">
        <f>IF(U244="","",VLOOKUP(U244,'シフト記号表（勤務時間帯）'!$C$6:$K$35,9,FALSE))</f>
        <v/>
      </c>
      <c r="V245" s="447" t="str">
        <f>IF(V244="","",VLOOKUP(V244,'シフト記号表（勤務時間帯）'!$C$6:$K$35,9,FALSE))</f>
        <v/>
      </c>
      <c r="W245" s="447" t="str">
        <f>IF(W244="","",VLOOKUP(W244,'シフト記号表（勤務時間帯）'!$C$6:$K$35,9,FALSE))</f>
        <v/>
      </c>
      <c r="X245" s="447" t="str">
        <f>IF(X244="","",VLOOKUP(X244,'シフト記号表（勤務時間帯）'!$C$6:$K$35,9,FALSE))</f>
        <v/>
      </c>
      <c r="Y245" s="454" t="str">
        <f>IF(Y244="","",VLOOKUP(Y244,'シフト記号表（勤務時間帯）'!$C$6:$K$35,9,FALSE))</f>
        <v/>
      </c>
      <c r="Z245" s="441" t="str">
        <f>IF(Z244="","",VLOOKUP(Z244,'シフト記号表（勤務時間帯）'!$C$6:$K$35,9,FALSE))</f>
        <v/>
      </c>
      <c r="AA245" s="447" t="str">
        <f>IF(AA244="","",VLOOKUP(AA244,'シフト記号表（勤務時間帯）'!$C$6:$K$35,9,FALSE))</f>
        <v/>
      </c>
      <c r="AB245" s="447" t="str">
        <f>IF(AB244="","",VLOOKUP(AB244,'シフト記号表（勤務時間帯）'!$C$6:$K$35,9,FALSE))</f>
        <v/>
      </c>
      <c r="AC245" s="447" t="str">
        <f>IF(AC244="","",VLOOKUP(AC244,'シフト記号表（勤務時間帯）'!$C$6:$K$35,9,FALSE))</f>
        <v/>
      </c>
      <c r="AD245" s="447" t="str">
        <f>IF(AD244="","",VLOOKUP(AD244,'シフト記号表（勤務時間帯）'!$C$6:$K$35,9,FALSE))</f>
        <v/>
      </c>
      <c r="AE245" s="447" t="str">
        <f>IF(AE244="","",VLOOKUP(AE244,'シフト記号表（勤務時間帯）'!$C$6:$K$35,9,FALSE))</f>
        <v/>
      </c>
      <c r="AF245" s="454" t="str">
        <f>IF(AF244="","",VLOOKUP(AF244,'シフト記号表（勤務時間帯）'!$C$6:$K$35,9,FALSE))</f>
        <v/>
      </c>
      <c r="AG245" s="441" t="str">
        <f>IF(AG244="","",VLOOKUP(AG244,'シフト記号表（勤務時間帯）'!$C$6:$K$35,9,FALSE))</f>
        <v/>
      </c>
      <c r="AH245" s="447" t="str">
        <f>IF(AH244="","",VLOOKUP(AH244,'シフト記号表（勤務時間帯）'!$C$6:$K$35,9,FALSE))</f>
        <v/>
      </c>
      <c r="AI245" s="447" t="str">
        <f>IF(AI244="","",VLOOKUP(AI244,'シフト記号表（勤務時間帯）'!$C$6:$K$35,9,FALSE))</f>
        <v/>
      </c>
      <c r="AJ245" s="447" t="str">
        <f>IF(AJ244="","",VLOOKUP(AJ244,'シフト記号表（勤務時間帯）'!$C$6:$K$35,9,FALSE))</f>
        <v/>
      </c>
      <c r="AK245" s="447" t="str">
        <f>IF(AK244="","",VLOOKUP(AK244,'シフト記号表（勤務時間帯）'!$C$6:$K$35,9,FALSE))</f>
        <v/>
      </c>
      <c r="AL245" s="447" t="str">
        <f>IF(AL244="","",VLOOKUP(AL244,'シフト記号表（勤務時間帯）'!$C$6:$K$35,9,FALSE))</f>
        <v/>
      </c>
      <c r="AM245" s="454" t="str">
        <f>IF(AM244="","",VLOOKUP(AM244,'シフト記号表（勤務時間帯）'!$C$6:$K$35,9,FALSE))</f>
        <v/>
      </c>
      <c r="AN245" s="441" t="str">
        <f>IF(AN244="","",VLOOKUP(AN244,'シフト記号表（勤務時間帯）'!$C$6:$K$35,9,FALSE))</f>
        <v/>
      </c>
      <c r="AO245" s="447" t="str">
        <f>IF(AO244="","",VLOOKUP(AO244,'シフト記号表（勤務時間帯）'!$C$6:$K$35,9,FALSE))</f>
        <v/>
      </c>
      <c r="AP245" s="447" t="str">
        <f>IF(AP244="","",VLOOKUP(AP244,'シフト記号表（勤務時間帯）'!$C$6:$K$35,9,FALSE))</f>
        <v/>
      </c>
      <c r="AQ245" s="447" t="str">
        <f>IF(AQ244="","",VLOOKUP(AQ244,'シフト記号表（勤務時間帯）'!$C$6:$K$35,9,FALSE))</f>
        <v/>
      </c>
      <c r="AR245" s="447" t="str">
        <f>IF(AR244="","",VLOOKUP(AR244,'シフト記号表（勤務時間帯）'!$C$6:$K$35,9,FALSE))</f>
        <v/>
      </c>
      <c r="AS245" s="447" t="str">
        <f>IF(AS244="","",VLOOKUP(AS244,'シフト記号表（勤務時間帯）'!$C$6:$K$35,9,FALSE))</f>
        <v/>
      </c>
      <c r="AT245" s="454" t="str">
        <f>IF(AT244="","",VLOOKUP(AT244,'シフト記号表（勤務時間帯）'!$C$6:$K$35,9,FALSE))</f>
        <v/>
      </c>
      <c r="AU245" s="441" t="str">
        <f>IF(AU244="","",VLOOKUP(AU244,'シフト記号表（勤務時間帯）'!$C$6:$K$35,9,FALSE))</f>
        <v/>
      </c>
      <c r="AV245" s="447" t="str">
        <f>IF(AV244="","",VLOOKUP(AV244,'シフト記号表（勤務時間帯）'!$C$6:$K$35,9,FALSE))</f>
        <v/>
      </c>
      <c r="AW245" s="447" t="str">
        <f>IF(AW244="","",VLOOKUP(AW244,'シフト記号表（勤務時間帯）'!$C$6:$K$35,9,FALSE))</f>
        <v/>
      </c>
      <c r="AX245" s="479">
        <f>IF($BB$3="４週",SUM(S245:AT245),IF($BB$3="暦月",SUM(S245:AW245),""))</f>
        <v>0</v>
      </c>
      <c r="AY245" s="490"/>
      <c r="AZ245" s="501">
        <f>IF($BB$3="４週",AX245/4,IF($BB$3="暦月",'地密通所（100名）'!AX245/('地密通所（100名）'!$BB$8/7),""))</f>
        <v>0</v>
      </c>
      <c r="BA245" s="509"/>
      <c r="BB245" s="305"/>
      <c r="BC245" s="128"/>
      <c r="BD245" s="128"/>
      <c r="BE245" s="128"/>
      <c r="BF245" s="140"/>
    </row>
    <row r="246" spans="2:58" ht="20.25" customHeight="1">
      <c r="B246" s="362"/>
      <c r="C246" s="36"/>
      <c r="D246" s="56"/>
      <c r="E246" s="66"/>
      <c r="F246" s="543">
        <f>C244</f>
        <v>0</v>
      </c>
      <c r="G246" s="83"/>
      <c r="H246" s="94"/>
      <c r="I246" s="103"/>
      <c r="J246" s="103"/>
      <c r="K246" s="108"/>
      <c r="L246" s="120"/>
      <c r="M246" s="130"/>
      <c r="N246" s="130"/>
      <c r="O246" s="142"/>
      <c r="P246" s="414" t="s">
        <v>73</v>
      </c>
      <c r="Q246" s="423"/>
      <c r="R246" s="431"/>
      <c r="S246" s="442" t="str">
        <f>IF(S244="","",VLOOKUP(S244,'シフト記号表（勤務時間帯）'!$C$6:$U$35,19,FALSE))</f>
        <v/>
      </c>
      <c r="T246" s="448" t="str">
        <f>IF(T244="","",VLOOKUP(T244,'シフト記号表（勤務時間帯）'!$C$6:$U$35,19,FALSE))</f>
        <v/>
      </c>
      <c r="U246" s="448" t="str">
        <f>IF(U244="","",VLOOKUP(U244,'シフト記号表（勤務時間帯）'!$C$6:$U$35,19,FALSE))</f>
        <v/>
      </c>
      <c r="V246" s="448" t="str">
        <f>IF(V244="","",VLOOKUP(V244,'シフト記号表（勤務時間帯）'!$C$6:$U$35,19,FALSE))</f>
        <v/>
      </c>
      <c r="W246" s="448" t="str">
        <f>IF(W244="","",VLOOKUP(W244,'シフト記号表（勤務時間帯）'!$C$6:$U$35,19,FALSE))</f>
        <v/>
      </c>
      <c r="X246" s="448" t="str">
        <f>IF(X244="","",VLOOKUP(X244,'シフト記号表（勤務時間帯）'!$C$6:$U$35,19,FALSE))</f>
        <v/>
      </c>
      <c r="Y246" s="455" t="str">
        <f>IF(Y244="","",VLOOKUP(Y244,'シフト記号表（勤務時間帯）'!$C$6:$U$35,19,FALSE))</f>
        <v/>
      </c>
      <c r="Z246" s="442" t="str">
        <f>IF(Z244="","",VLOOKUP(Z244,'シフト記号表（勤務時間帯）'!$C$6:$U$35,19,FALSE))</f>
        <v/>
      </c>
      <c r="AA246" s="448" t="str">
        <f>IF(AA244="","",VLOOKUP(AA244,'シフト記号表（勤務時間帯）'!$C$6:$U$35,19,FALSE))</f>
        <v/>
      </c>
      <c r="AB246" s="448" t="str">
        <f>IF(AB244="","",VLOOKUP(AB244,'シフト記号表（勤務時間帯）'!$C$6:$U$35,19,FALSE))</f>
        <v/>
      </c>
      <c r="AC246" s="448" t="str">
        <f>IF(AC244="","",VLOOKUP(AC244,'シフト記号表（勤務時間帯）'!$C$6:$U$35,19,FALSE))</f>
        <v/>
      </c>
      <c r="AD246" s="448" t="str">
        <f>IF(AD244="","",VLOOKUP(AD244,'シフト記号表（勤務時間帯）'!$C$6:$U$35,19,FALSE))</f>
        <v/>
      </c>
      <c r="AE246" s="448" t="str">
        <f>IF(AE244="","",VLOOKUP(AE244,'シフト記号表（勤務時間帯）'!$C$6:$U$35,19,FALSE))</f>
        <v/>
      </c>
      <c r="AF246" s="455" t="str">
        <f>IF(AF244="","",VLOOKUP(AF244,'シフト記号表（勤務時間帯）'!$C$6:$U$35,19,FALSE))</f>
        <v/>
      </c>
      <c r="AG246" s="442" t="str">
        <f>IF(AG244="","",VLOOKUP(AG244,'シフト記号表（勤務時間帯）'!$C$6:$U$35,19,FALSE))</f>
        <v/>
      </c>
      <c r="AH246" s="448" t="str">
        <f>IF(AH244="","",VLOOKUP(AH244,'シフト記号表（勤務時間帯）'!$C$6:$U$35,19,FALSE))</f>
        <v/>
      </c>
      <c r="AI246" s="448" t="str">
        <f>IF(AI244="","",VLOOKUP(AI244,'シフト記号表（勤務時間帯）'!$C$6:$U$35,19,FALSE))</f>
        <v/>
      </c>
      <c r="AJ246" s="448" t="str">
        <f>IF(AJ244="","",VLOOKUP(AJ244,'シフト記号表（勤務時間帯）'!$C$6:$U$35,19,FALSE))</f>
        <v/>
      </c>
      <c r="AK246" s="448" t="str">
        <f>IF(AK244="","",VLOOKUP(AK244,'シフト記号表（勤務時間帯）'!$C$6:$U$35,19,FALSE))</f>
        <v/>
      </c>
      <c r="AL246" s="448" t="str">
        <f>IF(AL244="","",VLOOKUP(AL244,'シフト記号表（勤務時間帯）'!$C$6:$U$35,19,FALSE))</f>
        <v/>
      </c>
      <c r="AM246" s="455" t="str">
        <f>IF(AM244="","",VLOOKUP(AM244,'シフト記号表（勤務時間帯）'!$C$6:$U$35,19,FALSE))</f>
        <v/>
      </c>
      <c r="AN246" s="442" t="str">
        <f>IF(AN244="","",VLOOKUP(AN244,'シフト記号表（勤務時間帯）'!$C$6:$U$35,19,FALSE))</f>
        <v/>
      </c>
      <c r="AO246" s="448" t="str">
        <f>IF(AO244="","",VLOOKUP(AO244,'シフト記号表（勤務時間帯）'!$C$6:$U$35,19,FALSE))</f>
        <v/>
      </c>
      <c r="AP246" s="448" t="str">
        <f>IF(AP244="","",VLOOKUP(AP244,'シフト記号表（勤務時間帯）'!$C$6:$U$35,19,FALSE))</f>
        <v/>
      </c>
      <c r="AQ246" s="448" t="str">
        <f>IF(AQ244="","",VLOOKUP(AQ244,'シフト記号表（勤務時間帯）'!$C$6:$U$35,19,FALSE))</f>
        <v/>
      </c>
      <c r="AR246" s="448" t="str">
        <f>IF(AR244="","",VLOOKUP(AR244,'シフト記号表（勤務時間帯）'!$C$6:$U$35,19,FALSE))</f>
        <v/>
      </c>
      <c r="AS246" s="448" t="str">
        <f>IF(AS244="","",VLOOKUP(AS244,'シフト記号表（勤務時間帯）'!$C$6:$U$35,19,FALSE))</f>
        <v/>
      </c>
      <c r="AT246" s="455" t="str">
        <f>IF(AT244="","",VLOOKUP(AT244,'シフト記号表（勤務時間帯）'!$C$6:$U$35,19,FALSE))</f>
        <v/>
      </c>
      <c r="AU246" s="442" t="str">
        <f>IF(AU244="","",VLOOKUP(AU244,'シフト記号表（勤務時間帯）'!$C$6:$U$35,19,FALSE))</f>
        <v/>
      </c>
      <c r="AV246" s="448" t="str">
        <f>IF(AV244="","",VLOOKUP(AV244,'シフト記号表（勤務時間帯）'!$C$6:$U$35,19,FALSE))</f>
        <v/>
      </c>
      <c r="AW246" s="448" t="str">
        <f>IF(AW244="","",VLOOKUP(AW244,'シフト記号表（勤務時間帯）'!$C$6:$U$35,19,FALSE))</f>
        <v/>
      </c>
      <c r="AX246" s="480">
        <f>IF($BB$3="４週",SUM(S246:AT246),IF($BB$3="暦月",SUM(S246:AW246),""))</f>
        <v>0</v>
      </c>
      <c r="AY246" s="491"/>
      <c r="AZ246" s="502">
        <f>IF($BB$3="４週",AX246/4,IF($BB$3="暦月",'地密通所（100名）'!AX246/('地密通所（100名）'!$BB$8/7),""))</f>
        <v>0</v>
      </c>
      <c r="BA246" s="510"/>
      <c r="BB246" s="306"/>
      <c r="BC246" s="130"/>
      <c r="BD246" s="130"/>
      <c r="BE246" s="130"/>
      <c r="BF246" s="142"/>
    </row>
    <row r="247" spans="2:58" ht="20.25" customHeight="1">
      <c r="B247" s="362">
        <f>B244+1</f>
        <v>76</v>
      </c>
      <c r="C247" s="34"/>
      <c r="D247" s="54"/>
      <c r="E247" s="64"/>
      <c r="F247" s="71"/>
      <c r="G247" s="71"/>
      <c r="H247" s="95"/>
      <c r="I247" s="103"/>
      <c r="J247" s="103"/>
      <c r="K247" s="108"/>
      <c r="L247" s="119"/>
      <c r="M247" s="129"/>
      <c r="N247" s="129"/>
      <c r="O247" s="141"/>
      <c r="P247" s="415" t="s">
        <v>70</v>
      </c>
      <c r="Q247" s="424"/>
      <c r="R247" s="432"/>
      <c r="S247" s="551"/>
      <c r="T247" s="553"/>
      <c r="U247" s="553"/>
      <c r="V247" s="553"/>
      <c r="W247" s="553"/>
      <c r="X247" s="553"/>
      <c r="Y247" s="554"/>
      <c r="Z247" s="551"/>
      <c r="AA247" s="553"/>
      <c r="AB247" s="553"/>
      <c r="AC247" s="553"/>
      <c r="AD247" s="553"/>
      <c r="AE247" s="553"/>
      <c r="AF247" s="554"/>
      <c r="AG247" s="551"/>
      <c r="AH247" s="553"/>
      <c r="AI247" s="553"/>
      <c r="AJ247" s="553"/>
      <c r="AK247" s="553"/>
      <c r="AL247" s="553"/>
      <c r="AM247" s="554"/>
      <c r="AN247" s="551"/>
      <c r="AO247" s="553"/>
      <c r="AP247" s="553"/>
      <c r="AQ247" s="553"/>
      <c r="AR247" s="553"/>
      <c r="AS247" s="553"/>
      <c r="AT247" s="554"/>
      <c r="AU247" s="551"/>
      <c r="AV247" s="553"/>
      <c r="AW247" s="553"/>
      <c r="AX247" s="556"/>
      <c r="AY247" s="560"/>
      <c r="AZ247" s="563"/>
      <c r="BA247" s="566"/>
      <c r="BB247" s="304"/>
      <c r="BC247" s="129"/>
      <c r="BD247" s="129"/>
      <c r="BE247" s="129"/>
      <c r="BF247" s="141"/>
    </row>
    <row r="248" spans="2:58" ht="20.25" customHeight="1">
      <c r="B248" s="362"/>
      <c r="C248" s="35"/>
      <c r="D248" s="55"/>
      <c r="E248" s="65"/>
      <c r="F248" s="69"/>
      <c r="G248" s="82"/>
      <c r="H248" s="94"/>
      <c r="I248" s="103"/>
      <c r="J248" s="103"/>
      <c r="K248" s="108"/>
      <c r="L248" s="118"/>
      <c r="M248" s="128"/>
      <c r="N248" s="128"/>
      <c r="O248" s="140"/>
      <c r="P248" s="413" t="s">
        <v>27</v>
      </c>
      <c r="Q248" s="422"/>
      <c r="R248" s="430"/>
      <c r="S248" s="441" t="str">
        <f>IF(S247="","",VLOOKUP(S247,'シフト記号表（勤務時間帯）'!$C$6:$K$35,9,FALSE))</f>
        <v/>
      </c>
      <c r="T248" s="447" t="str">
        <f>IF(T247="","",VLOOKUP(T247,'シフト記号表（勤務時間帯）'!$C$6:$K$35,9,FALSE))</f>
        <v/>
      </c>
      <c r="U248" s="447" t="str">
        <f>IF(U247="","",VLOOKUP(U247,'シフト記号表（勤務時間帯）'!$C$6:$K$35,9,FALSE))</f>
        <v/>
      </c>
      <c r="V248" s="447" t="str">
        <f>IF(V247="","",VLOOKUP(V247,'シフト記号表（勤務時間帯）'!$C$6:$K$35,9,FALSE))</f>
        <v/>
      </c>
      <c r="W248" s="447" t="str">
        <f>IF(W247="","",VLOOKUP(W247,'シフト記号表（勤務時間帯）'!$C$6:$K$35,9,FALSE))</f>
        <v/>
      </c>
      <c r="X248" s="447" t="str">
        <f>IF(X247="","",VLOOKUP(X247,'シフト記号表（勤務時間帯）'!$C$6:$K$35,9,FALSE))</f>
        <v/>
      </c>
      <c r="Y248" s="454" t="str">
        <f>IF(Y247="","",VLOOKUP(Y247,'シフト記号表（勤務時間帯）'!$C$6:$K$35,9,FALSE))</f>
        <v/>
      </c>
      <c r="Z248" s="441" t="str">
        <f>IF(Z247="","",VLOOKUP(Z247,'シフト記号表（勤務時間帯）'!$C$6:$K$35,9,FALSE))</f>
        <v/>
      </c>
      <c r="AA248" s="447" t="str">
        <f>IF(AA247="","",VLOOKUP(AA247,'シフト記号表（勤務時間帯）'!$C$6:$K$35,9,FALSE))</f>
        <v/>
      </c>
      <c r="AB248" s="447" t="str">
        <f>IF(AB247="","",VLOOKUP(AB247,'シフト記号表（勤務時間帯）'!$C$6:$K$35,9,FALSE))</f>
        <v/>
      </c>
      <c r="AC248" s="447" t="str">
        <f>IF(AC247="","",VLOOKUP(AC247,'シフト記号表（勤務時間帯）'!$C$6:$K$35,9,FALSE))</f>
        <v/>
      </c>
      <c r="AD248" s="447" t="str">
        <f>IF(AD247="","",VLOOKUP(AD247,'シフト記号表（勤務時間帯）'!$C$6:$K$35,9,FALSE))</f>
        <v/>
      </c>
      <c r="AE248" s="447" t="str">
        <f>IF(AE247="","",VLOOKUP(AE247,'シフト記号表（勤務時間帯）'!$C$6:$K$35,9,FALSE))</f>
        <v/>
      </c>
      <c r="AF248" s="454" t="str">
        <f>IF(AF247="","",VLOOKUP(AF247,'シフト記号表（勤務時間帯）'!$C$6:$K$35,9,FALSE))</f>
        <v/>
      </c>
      <c r="AG248" s="441" t="str">
        <f>IF(AG247="","",VLOOKUP(AG247,'シフト記号表（勤務時間帯）'!$C$6:$K$35,9,FALSE))</f>
        <v/>
      </c>
      <c r="AH248" s="447" t="str">
        <f>IF(AH247="","",VLOOKUP(AH247,'シフト記号表（勤務時間帯）'!$C$6:$K$35,9,FALSE))</f>
        <v/>
      </c>
      <c r="AI248" s="447" t="str">
        <f>IF(AI247="","",VLOOKUP(AI247,'シフト記号表（勤務時間帯）'!$C$6:$K$35,9,FALSE))</f>
        <v/>
      </c>
      <c r="AJ248" s="447" t="str">
        <f>IF(AJ247="","",VLOOKUP(AJ247,'シフト記号表（勤務時間帯）'!$C$6:$K$35,9,FALSE))</f>
        <v/>
      </c>
      <c r="AK248" s="447" t="str">
        <f>IF(AK247="","",VLOOKUP(AK247,'シフト記号表（勤務時間帯）'!$C$6:$K$35,9,FALSE))</f>
        <v/>
      </c>
      <c r="AL248" s="447" t="str">
        <f>IF(AL247="","",VLOOKUP(AL247,'シフト記号表（勤務時間帯）'!$C$6:$K$35,9,FALSE))</f>
        <v/>
      </c>
      <c r="AM248" s="454" t="str">
        <f>IF(AM247="","",VLOOKUP(AM247,'シフト記号表（勤務時間帯）'!$C$6:$K$35,9,FALSE))</f>
        <v/>
      </c>
      <c r="AN248" s="441" t="str">
        <f>IF(AN247="","",VLOOKUP(AN247,'シフト記号表（勤務時間帯）'!$C$6:$K$35,9,FALSE))</f>
        <v/>
      </c>
      <c r="AO248" s="447" t="str">
        <f>IF(AO247="","",VLOOKUP(AO247,'シフト記号表（勤務時間帯）'!$C$6:$K$35,9,FALSE))</f>
        <v/>
      </c>
      <c r="AP248" s="447" t="str">
        <f>IF(AP247="","",VLOOKUP(AP247,'シフト記号表（勤務時間帯）'!$C$6:$K$35,9,FALSE))</f>
        <v/>
      </c>
      <c r="AQ248" s="447" t="str">
        <f>IF(AQ247="","",VLOOKUP(AQ247,'シフト記号表（勤務時間帯）'!$C$6:$K$35,9,FALSE))</f>
        <v/>
      </c>
      <c r="AR248" s="447" t="str">
        <f>IF(AR247="","",VLOOKUP(AR247,'シフト記号表（勤務時間帯）'!$C$6:$K$35,9,FALSE))</f>
        <v/>
      </c>
      <c r="AS248" s="447" t="str">
        <f>IF(AS247="","",VLOOKUP(AS247,'シフト記号表（勤務時間帯）'!$C$6:$K$35,9,FALSE))</f>
        <v/>
      </c>
      <c r="AT248" s="454" t="str">
        <f>IF(AT247="","",VLOOKUP(AT247,'シフト記号表（勤務時間帯）'!$C$6:$K$35,9,FALSE))</f>
        <v/>
      </c>
      <c r="AU248" s="441" t="str">
        <f>IF(AU247="","",VLOOKUP(AU247,'シフト記号表（勤務時間帯）'!$C$6:$K$35,9,FALSE))</f>
        <v/>
      </c>
      <c r="AV248" s="447" t="str">
        <f>IF(AV247="","",VLOOKUP(AV247,'シフト記号表（勤務時間帯）'!$C$6:$K$35,9,FALSE))</f>
        <v/>
      </c>
      <c r="AW248" s="447" t="str">
        <f>IF(AW247="","",VLOOKUP(AW247,'シフト記号表（勤務時間帯）'!$C$6:$K$35,9,FALSE))</f>
        <v/>
      </c>
      <c r="AX248" s="479">
        <f>IF($BB$3="４週",SUM(S248:AT248),IF($BB$3="暦月",SUM(S248:AW248),""))</f>
        <v>0</v>
      </c>
      <c r="AY248" s="490"/>
      <c r="AZ248" s="501">
        <f>IF($BB$3="４週",AX248/4,IF($BB$3="暦月",'地密通所（100名）'!AX248/('地密通所（100名）'!$BB$8/7),""))</f>
        <v>0</v>
      </c>
      <c r="BA248" s="509"/>
      <c r="BB248" s="305"/>
      <c r="BC248" s="128"/>
      <c r="BD248" s="128"/>
      <c r="BE248" s="128"/>
      <c r="BF248" s="140"/>
    </row>
    <row r="249" spans="2:58" ht="20.25" customHeight="1">
      <c r="B249" s="362"/>
      <c r="C249" s="36"/>
      <c r="D249" s="56"/>
      <c r="E249" s="66"/>
      <c r="F249" s="543">
        <f>C247</f>
        <v>0</v>
      </c>
      <c r="G249" s="83"/>
      <c r="H249" s="94"/>
      <c r="I249" s="103"/>
      <c r="J249" s="103"/>
      <c r="K249" s="108"/>
      <c r="L249" s="120"/>
      <c r="M249" s="130"/>
      <c r="N249" s="130"/>
      <c r="O249" s="142"/>
      <c r="P249" s="414" t="s">
        <v>73</v>
      </c>
      <c r="Q249" s="423"/>
      <c r="R249" s="431"/>
      <c r="S249" s="442" t="str">
        <f>IF(S247="","",VLOOKUP(S247,'シフト記号表（勤務時間帯）'!$C$6:$U$35,19,FALSE))</f>
        <v/>
      </c>
      <c r="T249" s="448" t="str">
        <f>IF(T247="","",VLOOKUP(T247,'シフト記号表（勤務時間帯）'!$C$6:$U$35,19,FALSE))</f>
        <v/>
      </c>
      <c r="U249" s="448" t="str">
        <f>IF(U247="","",VLOOKUP(U247,'シフト記号表（勤務時間帯）'!$C$6:$U$35,19,FALSE))</f>
        <v/>
      </c>
      <c r="V249" s="448" t="str">
        <f>IF(V247="","",VLOOKUP(V247,'シフト記号表（勤務時間帯）'!$C$6:$U$35,19,FALSE))</f>
        <v/>
      </c>
      <c r="W249" s="448" t="str">
        <f>IF(W247="","",VLOOKUP(W247,'シフト記号表（勤務時間帯）'!$C$6:$U$35,19,FALSE))</f>
        <v/>
      </c>
      <c r="X249" s="448" t="str">
        <f>IF(X247="","",VLOOKUP(X247,'シフト記号表（勤務時間帯）'!$C$6:$U$35,19,FALSE))</f>
        <v/>
      </c>
      <c r="Y249" s="455" t="str">
        <f>IF(Y247="","",VLOOKUP(Y247,'シフト記号表（勤務時間帯）'!$C$6:$U$35,19,FALSE))</f>
        <v/>
      </c>
      <c r="Z249" s="442" t="str">
        <f>IF(Z247="","",VLOOKUP(Z247,'シフト記号表（勤務時間帯）'!$C$6:$U$35,19,FALSE))</f>
        <v/>
      </c>
      <c r="AA249" s="448" t="str">
        <f>IF(AA247="","",VLOOKUP(AA247,'シフト記号表（勤務時間帯）'!$C$6:$U$35,19,FALSE))</f>
        <v/>
      </c>
      <c r="AB249" s="448" t="str">
        <f>IF(AB247="","",VLOOKUP(AB247,'シフト記号表（勤務時間帯）'!$C$6:$U$35,19,FALSE))</f>
        <v/>
      </c>
      <c r="AC249" s="448" t="str">
        <f>IF(AC247="","",VLOOKUP(AC247,'シフト記号表（勤務時間帯）'!$C$6:$U$35,19,FALSE))</f>
        <v/>
      </c>
      <c r="AD249" s="448" t="str">
        <f>IF(AD247="","",VLOOKUP(AD247,'シフト記号表（勤務時間帯）'!$C$6:$U$35,19,FALSE))</f>
        <v/>
      </c>
      <c r="AE249" s="448" t="str">
        <f>IF(AE247="","",VLOOKUP(AE247,'シフト記号表（勤務時間帯）'!$C$6:$U$35,19,FALSE))</f>
        <v/>
      </c>
      <c r="AF249" s="455" t="str">
        <f>IF(AF247="","",VLOOKUP(AF247,'シフト記号表（勤務時間帯）'!$C$6:$U$35,19,FALSE))</f>
        <v/>
      </c>
      <c r="AG249" s="442" t="str">
        <f>IF(AG247="","",VLOOKUP(AG247,'シフト記号表（勤務時間帯）'!$C$6:$U$35,19,FALSE))</f>
        <v/>
      </c>
      <c r="AH249" s="448" t="str">
        <f>IF(AH247="","",VLOOKUP(AH247,'シフト記号表（勤務時間帯）'!$C$6:$U$35,19,FALSE))</f>
        <v/>
      </c>
      <c r="AI249" s="448" t="str">
        <f>IF(AI247="","",VLOOKUP(AI247,'シフト記号表（勤務時間帯）'!$C$6:$U$35,19,FALSE))</f>
        <v/>
      </c>
      <c r="AJ249" s="448" t="str">
        <f>IF(AJ247="","",VLOOKUP(AJ247,'シフト記号表（勤務時間帯）'!$C$6:$U$35,19,FALSE))</f>
        <v/>
      </c>
      <c r="AK249" s="448" t="str">
        <f>IF(AK247="","",VLOOKUP(AK247,'シフト記号表（勤務時間帯）'!$C$6:$U$35,19,FALSE))</f>
        <v/>
      </c>
      <c r="AL249" s="448" t="str">
        <f>IF(AL247="","",VLOOKUP(AL247,'シフト記号表（勤務時間帯）'!$C$6:$U$35,19,FALSE))</f>
        <v/>
      </c>
      <c r="AM249" s="455" t="str">
        <f>IF(AM247="","",VLOOKUP(AM247,'シフト記号表（勤務時間帯）'!$C$6:$U$35,19,FALSE))</f>
        <v/>
      </c>
      <c r="AN249" s="442" t="str">
        <f>IF(AN247="","",VLOOKUP(AN247,'シフト記号表（勤務時間帯）'!$C$6:$U$35,19,FALSE))</f>
        <v/>
      </c>
      <c r="AO249" s="448" t="str">
        <f>IF(AO247="","",VLOOKUP(AO247,'シフト記号表（勤務時間帯）'!$C$6:$U$35,19,FALSE))</f>
        <v/>
      </c>
      <c r="AP249" s="448" t="str">
        <f>IF(AP247="","",VLOOKUP(AP247,'シフト記号表（勤務時間帯）'!$C$6:$U$35,19,FALSE))</f>
        <v/>
      </c>
      <c r="AQ249" s="448" t="str">
        <f>IF(AQ247="","",VLOOKUP(AQ247,'シフト記号表（勤務時間帯）'!$C$6:$U$35,19,FALSE))</f>
        <v/>
      </c>
      <c r="AR249" s="448" t="str">
        <f>IF(AR247="","",VLOOKUP(AR247,'シフト記号表（勤務時間帯）'!$C$6:$U$35,19,FALSE))</f>
        <v/>
      </c>
      <c r="AS249" s="448" t="str">
        <f>IF(AS247="","",VLOOKUP(AS247,'シフト記号表（勤務時間帯）'!$C$6:$U$35,19,FALSE))</f>
        <v/>
      </c>
      <c r="AT249" s="455" t="str">
        <f>IF(AT247="","",VLOOKUP(AT247,'シフト記号表（勤務時間帯）'!$C$6:$U$35,19,FALSE))</f>
        <v/>
      </c>
      <c r="AU249" s="442" t="str">
        <f>IF(AU247="","",VLOOKUP(AU247,'シフト記号表（勤務時間帯）'!$C$6:$U$35,19,FALSE))</f>
        <v/>
      </c>
      <c r="AV249" s="448" t="str">
        <f>IF(AV247="","",VLOOKUP(AV247,'シフト記号表（勤務時間帯）'!$C$6:$U$35,19,FALSE))</f>
        <v/>
      </c>
      <c r="AW249" s="448" t="str">
        <f>IF(AW247="","",VLOOKUP(AW247,'シフト記号表（勤務時間帯）'!$C$6:$U$35,19,FALSE))</f>
        <v/>
      </c>
      <c r="AX249" s="480">
        <f>IF($BB$3="４週",SUM(S249:AT249),IF($BB$3="暦月",SUM(S249:AW249),""))</f>
        <v>0</v>
      </c>
      <c r="AY249" s="491"/>
      <c r="AZ249" s="502">
        <f>IF($BB$3="４週",AX249/4,IF($BB$3="暦月",'地密通所（100名）'!AX249/('地密通所（100名）'!$BB$8/7),""))</f>
        <v>0</v>
      </c>
      <c r="BA249" s="510"/>
      <c r="BB249" s="306"/>
      <c r="BC249" s="130"/>
      <c r="BD249" s="130"/>
      <c r="BE249" s="130"/>
      <c r="BF249" s="142"/>
    </row>
    <row r="250" spans="2:58" ht="20.25" customHeight="1">
      <c r="B250" s="362">
        <f>B247+1</f>
        <v>77</v>
      </c>
      <c r="C250" s="34"/>
      <c r="D250" s="54"/>
      <c r="E250" s="64"/>
      <c r="F250" s="71"/>
      <c r="G250" s="71"/>
      <c r="H250" s="95"/>
      <c r="I250" s="103"/>
      <c r="J250" s="103"/>
      <c r="K250" s="108"/>
      <c r="L250" s="119"/>
      <c r="M250" s="129"/>
      <c r="N250" s="129"/>
      <c r="O250" s="141"/>
      <c r="P250" s="415" t="s">
        <v>70</v>
      </c>
      <c r="Q250" s="424"/>
      <c r="R250" s="432"/>
      <c r="S250" s="551"/>
      <c r="T250" s="553"/>
      <c r="U250" s="553"/>
      <c r="V250" s="553"/>
      <c r="W250" s="553"/>
      <c r="X250" s="553"/>
      <c r="Y250" s="554"/>
      <c r="Z250" s="551"/>
      <c r="AA250" s="553"/>
      <c r="AB250" s="553"/>
      <c r="AC250" s="553"/>
      <c r="AD250" s="553"/>
      <c r="AE250" s="553"/>
      <c r="AF250" s="554"/>
      <c r="AG250" s="551"/>
      <c r="AH250" s="553"/>
      <c r="AI250" s="553"/>
      <c r="AJ250" s="553"/>
      <c r="AK250" s="553"/>
      <c r="AL250" s="553"/>
      <c r="AM250" s="554"/>
      <c r="AN250" s="551"/>
      <c r="AO250" s="553"/>
      <c r="AP250" s="553"/>
      <c r="AQ250" s="553"/>
      <c r="AR250" s="553"/>
      <c r="AS250" s="553"/>
      <c r="AT250" s="554"/>
      <c r="AU250" s="551"/>
      <c r="AV250" s="553"/>
      <c r="AW250" s="553"/>
      <c r="AX250" s="556"/>
      <c r="AY250" s="560"/>
      <c r="AZ250" s="563"/>
      <c r="BA250" s="566"/>
      <c r="BB250" s="304"/>
      <c r="BC250" s="129"/>
      <c r="BD250" s="129"/>
      <c r="BE250" s="129"/>
      <c r="BF250" s="141"/>
    </row>
    <row r="251" spans="2:58" ht="20.25" customHeight="1">
      <c r="B251" s="362"/>
      <c r="C251" s="35"/>
      <c r="D251" s="55"/>
      <c r="E251" s="65"/>
      <c r="F251" s="69"/>
      <c r="G251" s="82"/>
      <c r="H251" s="94"/>
      <c r="I251" s="103"/>
      <c r="J251" s="103"/>
      <c r="K251" s="108"/>
      <c r="L251" s="118"/>
      <c r="M251" s="128"/>
      <c r="N251" s="128"/>
      <c r="O251" s="140"/>
      <c r="P251" s="413" t="s">
        <v>27</v>
      </c>
      <c r="Q251" s="422"/>
      <c r="R251" s="430"/>
      <c r="S251" s="441" t="str">
        <f>IF(S250="","",VLOOKUP(S250,'シフト記号表（勤務時間帯）'!$C$6:$K$35,9,FALSE))</f>
        <v/>
      </c>
      <c r="T251" s="447" t="str">
        <f>IF(T250="","",VLOOKUP(T250,'シフト記号表（勤務時間帯）'!$C$6:$K$35,9,FALSE))</f>
        <v/>
      </c>
      <c r="U251" s="447" t="str">
        <f>IF(U250="","",VLOOKUP(U250,'シフト記号表（勤務時間帯）'!$C$6:$K$35,9,FALSE))</f>
        <v/>
      </c>
      <c r="V251" s="447" t="str">
        <f>IF(V250="","",VLOOKUP(V250,'シフト記号表（勤務時間帯）'!$C$6:$K$35,9,FALSE))</f>
        <v/>
      </c>
      <c r="W251" s="447" t="str">
        <f>IF(W250="","",VLOOKUP(W250,'シフト記号表（勤務時間帯）'!$C$6:$K$35,9,FALSE))</f>
        <v/>
      </c>
      <c r="X251" s="447" t="str">
        <f>IF(X250="","",VLOOKUP(X250,'シフト記号表（勤務時間帯）'!$C$6:$K$35,9,FALSE))</f>
        <v/>
      </c>
      <c r="Y251" s="454" t="str">
        <f>IF(Y250="","",VLOOKUP(Y250,'シフト記号表（勤務時間帯）'!$C$6:$K$35,9,FALSE))</f>
        <v/>
      </c>
      <c r="Z251" s="441" t="str">
        <f>IF(Z250="","",VLOOKUP(Z250,'シフト記号表（勤務時間帯）'!$C$6:$K$35,9,FALSE))</f>
        <v/>
      </c>
      <c r="AA251" s="447" t="str">
        <f>IF(AA250="","",VLOOKUP(AA250,'シフト記号表（勤務時間帯）'!$C$6:$K$35,9,FALSE))</f>
        <v/>
      </c>
      <c r="AB251" s="447" t="str">
        <f>IF(AB250="","",VLOOKUP(AB250,'シフト記号表（勤務時間帯）'!$C$6:$K$35,9,FALSE))</f>
        <v/>
      </c>
      <c r="AC251" s="447" t="str">
        <f>IF(AC250="","",VLOOKUP(AC250,'シフト記号表（勤務時間帯）'!$C$6:$K$35,9,FALSE))</f>
        <v/>
      </c>
      <c r="AD251" s="447" t="str">
        <f>IF(AD250="","",VLOOKUP(AD250,'シフト記号表（勤務時間帯）'!$C$6:$K$35,9,FALSE))</f>
        <v/>
      </c>
      <c r="AE251" s="447" t="str">
        <f>IF(AE250="","",VLOOKUP(AE250,'シフト記号表（勤務時間帯）'!$C$6:$K$35,9,FALSE))</f>
        <v/>
      </c>
      <c r="AF251" s="454" t="str">
        <f>IF(AF250="","",VLOOKUP(AF250,'シフト記号表（勤務時間帯）'!$C$6:$K$35,9,FALSE))</f>
        <v/>
      </c>
      <c r="AG251" s="441" t="str">
        <f>IF(AG250="","",VLOOKUP(AG250,'シフト記号表（勤務時間帯）'!$C$6:$K$35,9,FALSE))</f>
        <v/>
      </c>
      <c r="AH251" s="447" t="str">
        <f>IF(AH250="","",VLOOKUP(AH250,'シフト記号表（勤務時間帯）'!$C$6:$K$35,9,FALSE))</f>
        <v/>
      </c>
      <c r="AI251" s="447" t="str">
        <f>IF(AI250="","",VLOOKUP(AI250,'シフト記号表（勤務時間帯）'!$C$6:$K$35,9,FALSE))</f>
        <v/>
      </c>
      <c r="AJ251" s="447" t="str">
        <f>IF(AJ250="","",VLOOKUP(AJ250,'シフト記号表（勤務時間帯）'!$C$6:$K$35,9,FALSE))</f>
        <v/>
      </c>
      <c r="AK251" s="447" t="str">
        <f>IF(AK250="","",VLOOKUP(AK250,'シフト記号表（勤務時間帯）'!$C$6:$K$35,9,FALSE))</f>
        <v/>
      </c>
      <c r="AL251" s="447" t="str">
        <f>IF(AL250="","",VLOOKUP(AL250,'シフト記号表（勤務時間帯）'!$C$6:$K$35,9,FALSE))</f>
        <v/>
      </c>
      <c r="AM251" s="454" t="str">
        <f>IF(AM250="","",VLOOKUP(AM250,'シフト記号表（勤務時間帯）'!$C$6:$K$35,9,FALSE))</f>
        <v/>
      </c>
      <c r="AN251" s="441" t="str">
        <f>IF(AN250="","",VLOOKUP(AN250,'シフト記号表（勤務時間帯）'!$C$6:$K$35,9,FALSE))</f>
        <v/>
      </c>
      <c r="AO251" s="447" t="str">
        <f>IF(AO250="","",VLOOKUP(AO250,'シフト記号表（勤務時間帯）'!$C$6:$K$35,9,FALSE))</f>
        <v/>
      </c>
      <c r="AP251" s="447" t="str">
        <f>IF(AP250="","",VLOOKUP(AP250,'シフト記号表（勤務時間帯）'!$C$6:$K$35,9,FALSE))</f>
        <v/>
      </c>
      <c r="AQ251" s="447" t="str">
        <f>IF(AQ250="","",VLOOKUP(AQ250,'シフト記号表（勤務時間帯）'!$C$6:$K$35,9,FALSE))</f>
        <v/>
      </c>
      <c r="AR251" s="447" t="str">
        <f>IF(AR250="","",VLOOKUP(AR250,'シフト記号表（勤務時間帯）'!$C$6:$K$35,9,FALSE))</f>
        <v/>
      </c>
      <c r="AS251" s="447" t="str">
        <f>IF(AS250="","",VLOOKUP(AS250,'シフト記号表（勤務時間帯）'!$C$6:$K$35,9,FALSE))</f>
        <v/>
      </c>
      <c r="AT251" s="454" t="str">
        <f>IF(AT250="","",VLOOKUP(AT250,'シフト記号表（勤務時間帯）'!$C$6:$K$35,9,FALSE))</f>
        <v/>
      </c>
      <c r="AU251" s="441" t="str">
        <f>IF(AU250="","",VLOOKUP(AU250,'シフト記号表（勤務時間帯）'!$C$6:$K$35,9,FALSE))</f>
        <v/>
      </c>
      <c r="AV251" s="447" t="str">
        <f>IF(AV250="","",VLOOKUP(AV250,'シフト記号表（勤務時間帯）'!$C$6:$K$35,9,FALSE))</f>
        <v/>
      </c>
      <c r="AW251" s="447" t="str">
        <f>IF(AW250="","",VLOOKUP(AW250,'シフト記号表（勤務時間帯）'!$C$6:$K$35,9,FALSE))</f>
        <v/>
      </c>
      <c r="AX251" s="479">
        <f>IF($BB$3="４週",SUM(S251:AT251),IF($BB$3="暦月",SUM(S251:AW251),""))</f>
        <v>0</v>
      </c>
      <c r="AY251" s="490"/>
      <c r="AZ251" s="501">
        <f>IF($BB$3="４週",AX251/4,IF($BB$3="暦月",'地密通所（100名）'!AX251/('地密通所（100名）'!$BB$8/7),""))</f>
        <v>0</v>
      </c>
      <c r="BA251" s="509"/>
      <c r="BB251" s="305"/>
      <c r="BC251" s="128"/>
      <c r="BD251" s="128"/>
      <c r="BE251" s="128"/>
      <c r="BF251" s="140"/>
    </row>
    <row r="252" spans="2:58" ht="20.25" customHeight="1">
      <c r="B252" s="362"/>
      <c r="C252" s="36"/>
      <c r="D252" s="56"/>
      <c r="E252" s="66"/>
      <c r="F252" s="543">
        <f>C250</f>
        <v>0</v>
      </c>
      <c r="G252" s="83"/>
      <c r="H252" s="94"/>
      <c r="I252" s="103"/>
      <c r="J252" s="103"/>
      <c r="K252" s="108"/>
      <c r="L252" s="120"/>
      <c r="M252" s="130"/>
      <c r="N252" s="130"/>
      <c r="O252" s="142"/>
      <c r="P252" s="414" t="s">
        <v>73</v>
      </c>
      <c r="Q252" s="423"/>
      <c r="R252" s="431"/>
      <c r="S252" s="442" t="str">
        <f>IF(S250="","",VLOOKUP(S250,'シフト記号表（勤務時間帯）'!$C$6:$U$35,19,FALSE))</f>
        <v/>
      </c>
      <c r="T252" s="448" t="str">
        <f>IF(T250="","",VLOOKUP(T250,'シフト記号表（勤務時間帯）'!$C$6:$U$35,19,FALSE))</f>
        <v/>
      </c>
      <c r="U252" s="448" t="str">
        <f>IF(U250="","",VLOOKUP(U250,'シフト記号表（勤務時間帯）'!$C$6:$U$35,19,FALSE))</f>
        <v/>
      </c>
      <c r="V252" s="448" t="str">
        <f>IF(V250="","",VLOOKUP(V250,'シフト記号表（勤務時間帯）'!$C$6:$U$35,19,FALSE))</f>
        <v/>
      </c>
      <c r="W252" s="448" t="str">
        <f>IF(W250="","",VLOOKUP(W250,'シフト記号表（勤務時間帯）'!$C$6:$U$35,19,FALSE))</f>
        <v/>
      </c>
      <c r="X252" s="448" t="str">
        <f>IF(X250="","",VLOOKUP(X250,'シフト記号表（勤務時間帯）'!$C$6:$U$35,19,FALSE))</f>
        <v/>
      </c>
      <c r="Y252" s="455" t="str">
        <f>IF(Y250="","",VLOOKUP(Y250,'シフト記号表（勤務時間帯）'!$C$6:$U$35,19,FALSE))</f>
        <v/>
      </c>
      <c r="Z252" s="442" t="str">
        <f>IF(Z250="","",VLOOKUP(Z250,'シフト記号表（勤務時間帯）'!$C$6:$U$35,19,FALSE))</f>
        <v/>
      </c>
      <c r="AA252" s="448" t="str">
        <f>IF(AA250="","",VLOOKUP(AA250,'シフト記号表（勤務時間帯）'!$C$6:$U$35,19,FALSE))</f>
        <v/>
      </c>
      <c r="AB252" s="448" t="str">
        <f>IF(AB250="","",VLOOKUP(AB250,'シフト記号表（勤務時間帯）'!$C$6:$U$35,19,FALSE))</f>
        <v/>
      </c>
      <c r="AC252" s="448" t="str">
        <f>IF(AC250="","",VLOOKUP(AC250,'シフト記号表（勤務時間帯）'!$C$6:$U$35,19,FALSE))</f>
        <v/>
      </c>
      <c r="AD252" s="448" t="str">
        <f>IF(AD250="","",VLOOKUP(AD250,'シフト記号表（勤務時間帯）'!$C$6:$U$35,19,FALSE))</f>
        <v/>
      </c>
      <c r="AE252" s="448" t="str">
        <f>IF(AE250="","",VLOOKUP(AE250,'シフト記号表（勤務時間帯）'!$C$6:$U$35,19,FALSE))</f>
        <v/>
      </c>
      <c r="AF252" s="455" t="str">
        <f>IF(AF250="","",VLOOKUP(AF250,'シフト記号表（勤務時間帯）'!$C$6:$U$35,19,FALSE))</f>
        <v/>
      </c>
      <c r="AG252" s="442" t="str">
        <f>IF(AG250="","",VLOOKUP(AG250,'シフト記号表（勤務時間帯）'!$C$6:$U$35,19,FALSE))</f>
        <v/>
      </c>
      <c r="AH252" s="448" t="str">
        <f>IF(AH250="","",VLOOKUP(AH250,'シフト記号表（勤務時間帯）'!$C$6:$U$35,19,FALSE))</f>
        <v/>
      </c>
      <c r="AI252" s="448" t="str">
        <f>IF(AI250="","",VLOOKUP(AI250,'シフト記号表（勤務時間帯）'!$C$6:$U$35,19,FALSE))</f>
        <v/>
      </c>
      <c r="AJ252" s="448" t="str">
        <f>IF(AJ250="","",VLOOKUP(AJ250,'シフト記号表（勤務時間帯）'!$C$6:$U$35,19,FALSE))</f>
        <v/>
      </c>
      <c r="AK252" s="448" t="str">
        <f>IF(AK250="","",VLOOKUP(AK250,'シフト記号表（勤務時間帯）'!$C$6:$U$35,19,FALSE))</f>
        <v/>
      </c>
      <c r="AL252" s="448" t="str">
        <f>IF(AL250="","",VLOOKUP(AL250,'シフト記号表（勤務時間帯）'!$C$6:$U$35,19,FALSE))</f>
        <v/>
      </c>
      <c r="AM252" s="455" t="str">
        <f>IF(AM250="","",VLOOKUP(AM250,'シフト記号表（勤務時間帯）'!$C$6:$U$35,19,FALSE))</f>
        <v/>
      </c>
      <c r="AN252" s="442" t="str">
        <f>IF(AN250="","",VLOOKUP(AN250,'シフト記号表（勤務時間帯）'!$C$6:$U$35,19,FALSE))</f>
        <v/>
      </c>
      <c r="AO252" s="448" t="str">
        <f>IF(AO250="","",VLOOKUP(AO250,'シフト記号表（勤務時間帯）'!$C$6:$U$35,19,FALSE))</f>
        <v/>
      </c>
      <c r="AP252" s="448" t="str">
        <f>IF(AP250="","",VLOOKUP(AP250,'シフト記号表（勤務時間帯）'!$C$6:$U$35,19,FALSE))</f>
        <v/>
      </c>
      <c r="AQ252" s="448" t="str">
        <f>IF(AQ250="","",VLOOKUP(AQ250,'シフト記号表（勤務時間帯）'!$C$6:$U$35,19,FALSE))</f>
        <v/>
      </c>
      <c r="AR252" s="448" t="str">
        <f>IF(AR250="","",VLOOKUP(AR250,'シフト記号表（勤務時間帯）'!$C$6:$U$35,19,FALSE))</f>
        <v/>
      </c>
      <c r="AS252" s="448" t="str">
        <f>IF(AS250="","",VLOOKUP(AS250,'シフト記号表（勤務時間帯）'!$C$6:$U$35,19,FALSE))</f>
        <v/>
      </c>
      <c r="AT252" s="455" t="str">
        <f>IF(AT250="","",VLOOKUP(AT250,'シフト記号表（勤務時間帯）'!$C$6:$U$35,19,FALSE))</f>
        <v/>
      </c>
      <c r="AU252" s="442" t="str">
        <f>IF(AU250="","",VLOOKUP(AU250,'シフト記号表（勤務時間帯）'!$C$6:$U$35,19,FALSE))</f>
        <v/>
      </c>
      <c r="AV252" s="448" t="str">
        <f>IF(AV250="","",VLOOKUP(AV250,'シフト記号表（勤務時間帯）'!$C$6:$U$35,19,FALSE))</f>
        <v/>
      </c>
      <c r="AW252" s="448" t="str">
        <f>IF(AW250="","",VLOOKUP(AW250,'シフト記号表（勤務時間帯）'!$C$6:$U$35,19,FALSE))</f>
        <v/>
      </c>
      <c r="AX252" s="480">
        <f>IF($BB$3="４週",SUM(S252:AT252),IF($BB$3="暦月",SUM(S252:AW252),""))</f>
        <v>0</v>
      </c>
      <c r="AY252" s="491"/>
      <c r="AZ252" s="502">
        <f>IF($BB$3="４週",AX252/4,IF($BB$3="暦月",'地密通所（100名）'!AX252/('地密通所（100名）'!$BB$8/7),""))</f>
        <v>0</v>
      </c>
      <c r="BA252" s="510"/>
      <c r="BB252" s="306"/>
      <c r="BC252" s="130"/>
      <c r="BD252" s="130"/>
      <c r="BE252" s="130"/>
      <c r="BF252" s="142"/>
    </row>
    <row r="253" spans="2:58" ht="20.25" customHeight="1">
      <c r="B253" s="362">
        <f>B250+1</f>
        <v>78</v>
      </c>
      <c r="C253" s="34"/>
      <c r="D253" s="54"/>
      <c r="E253" s="64"/>
      <c r="F253" s="71"/>
      <c r="G253" s="71"/>
      <c r="H253" s="95"/>
      <c r="I253" s="103"/>
      <c r="J253" s="103"/>
      <c r="K253" s="108"/>
      <c r="L253" s="119"/>
      <c r="M253" s="129"/>
      <c r="N253" s="129"/>
      <c r="O253" s="141"/>
      <c r="P253" s="415" t="s">
        <v>70</v>
      </c>
      <c r="Q253" s="424"/>
      <c r="R253" s="432"/>
      <c r="S253" s="551"/>
      <c r="T253" s="553"/>
      <c r="U253" s="553"/>
      <c r="V253" s="553"/>
      <c r="W253" s="553"/>
      <c r="X253" s="553"/>
      <c r="Y253" s="554"/>
      <c r="Z253" s="551"/>
      <c r="AA253" s="553"/>
      <c r="AB253" s="553"/>
      <c r="AC253" s="553"/>
      <c r="AD253" s="553"/>
      <c r="AE253" s="553"/>
      <c r="AF253" s="554"/>
      <c r="AG253" s="551"/>
      <c r="AH253" s="553"/>
      <c r="AI253" s="553"/>
      <c r="AJ253" s="553"/>
      <c r="AK253" s="553"/>
      <c r="AL253" s="553"/>
      <c r="AM253" s="554"/>
      <c r="AN253" s="551"/>
      <c r="AO253" s="553"/>
      <c r="AP253" s="553"/>
      <c r="AQ253" s="553"/>
      <c r="AR253" s="553"/>
      <c r="AS253" s="553"/>
      <c r="AT253" s="554"/>
      <c r="AU253" s="551"/>
      <c r="AV253" s="553"/>
      <c r="AW253" s="553"/>
      <c r="AX253" s="556"/>
      <c r="AY253" s="560"/>
      <c r="AZ253" s="563"/>
      <c r="BA253" s="566"/>
      <c r="BB253" s="304"/>
      <c r="BC253" s="129"/>
      <c r="BD253" s="129"/>
      <c r="BE253" s="129"/>
      <c r="BF253" s="141"/>
    </row>
    <row r="254" spans="2:58" ht="20.25" customHeight="1">
      <c r="B254" s="362"/>
      <c r="C254" s="35"/>
      <c r="D254" s="55"/>
      <c r="E254" s="65"/>
      <c r="F254" s="69"/>
      <c r="G254" s="82"/>
      <c r="H254" s="94"/>
      <c r="I254" s="103"/>
      <c r="J254" s="103"/>
      <c r="K254" s="108"/>
      <c r="L254" s="118"/>
      <c r="M254" s="128"/>
      <c r="N254" s="128"/>
      <c r="O254" s="140"/>
      <c r="P254" s="413" t="s">
        <v>27</v>
      </c>
      <c r="Q254" s="422"/>
      <c r="R254" s="430"/>
      <c r="S254" s="441" t="str">
        <f>IF(S253="","",VLOOKUP(S253,'シフト記号表（勤務時間帯）'!$C$6:$K$35,9,FALSE))</f>
        <v/>
      </c>
      <c r="T254" s="447" t="str">
        <f>IF(T253="","",VLOOKUP(T253,'シフト記号表（勤務時間帯）'!$C$6:$K$35,9,FALSE))</f>
        <v/>
      </c>
      <c r="U254" s="447" t="str">
        <f>IF(U253="","",VLOOKUP(U253,'シフト記号表（勤務時間帯）'!$C$6:$K$35,9,FALSE))</f>
        <v/>
      </c>
      <c r="V254" s="447" t="str">
        <f>IF(V253="","",VLOOKUP(V253,'シフト記号表（勤務時間帯）'!$C$6:$K$35,9,FALSE))</f>
        <v/>
      </c>
      <c r="W254" s="447" t="str">
        <f>IF(W253="","",VLOOKUP(W253,'シフト記号表（勤務時間帯）'!$C$6:$K$35,9,FALSE))</f>
        <v/>
      </c>
      <c r="X254" s="447" t="str">
        <f>IF(X253="","",VLOOKUP(X253,'シフト記号表（勤務時間帯）'!$C$6:$K$35,9,FALSE))</f>
        <v/>
      </c>
      <c r="Y254" s="454" t="str">
        <f>IF(Y253="","",VLOOKUP(Y253,'シフト記号表（勤務時間帯）'!$C$6:$K$35,9,FALSE))</f>
        <v/>
      </c>
      <c r="Z254" s="441" t="str">
        <f>IF(Z253="","",VLOOKUP(Z253,'シフト記号表（勤務時間帯）'!$C$6:$K$35,9,FALSE))</f>
        <v/>
      </c>
      <c r="AA254" s="447" t="str">
        <f>IF(AA253="","",VLOOKUP(AA253,'シフト記号表（勤務時間帯）'!$C$6:$K$35,9,FALSE))</f>
        <v/>
      </c>
      <c r="AB254" s="447" t="str">
        <f>IF(AB253="","",VLOOKUP(AB253,'シフト記号表（勤務時間帯）'!$C$6:$K$35,9,FALSE))</f>
        <v/>
      </c>
      <c r="AC254" s="447" t="str">
        <f>IF(AC253="","",VLOOKUP(AC253,'シフト記号表（勤務時間帯）'!$C$6:$K$35,9,FALSE))</f>
        <v/>
      </c>
      <c r="AD254" s="447" t="str">
        <f>IF(AD253="","",VLOOKUP(AD253,'シフト記号表（勤務時間帯）'!$C$6:$K$35,9,FALSE))</f>
        <v/>
      </c>
      <c r="AE254" s="447" t="str">
        <f>IF(AE253="","",VLOOKUP(AE253,'シフト記号表（勤務時間帯）'!$C$6:$K$35,9,FALSE))</f>
        <v/>
      </c>
      <c r="AF254" s="454" t="str">
        <f>IF(AF253="","",VLOOKUP(AF253,'シフト記号表（勤務時間帯）'!$C$6:$K$35,9,FALSE))</f>
        <v/>
      </c>
      <c r="AG254" s="441" t="str">
        <f>IF(AG253="","",VLOOKUP(AG253,'シフト記号表（勤務時間帯）'!$C$6:$K$35,9,FALSE))</f>
        <v/>
      </c>
      <c r="AH254" s="447" t="str">
        <f>IF(AH253="","",VLOOKUP(AH253,'シフト記号表（勤務時間帯）'!$C$6:$K$35,9,FALSE))</f>
        <v/>
      </c>
      <c r="AI254" s="447" t="str">
        <f>IF(AI253="","",VLOOKUP(AI253,'シフト記号表（勤務時間帯）'!$C$6:$K$35,9,FALSE))</f>
        <v/>
      </c>
      <c r="AJ254" s="447" t="str">
        <f>IF(AJ253="","",VLOOKUP(AJ253,'シフト記号表（勤務時間帯）'!$C$6:$K$35,9,FALSE))</f>
        <v/>
      </c>
      <c r="AK254" s="447" t="str">
        <f>IF(AK253="","",VLOOKUP(AK253,'シフト記号表（勤務時間帯）'!$C$6:$K$35,9,FALSE))</f>
        <v/>
      </c>
      <c r="AL254" s="447" t="str">
        <f>IF(AL253="","",VLOOKUP(AL253,'シフト記号表（勤務時間帯）'!$C$6:$K$35,9,FALSE))</f>
        <v/>
      </c>
      <c r="AM254" s="454" t="str">
        <f>IF(AM253="","",VLOOKUP(AM253,'シフト記号表（勤務時間帯）'!$C$6:$K$35,9,FALSE))</f>
        <v/>
      </c>
      <c r="AN254" s="441" t="str">
        <f>IF(AN253="","",VLOOKUP(AN253,'シフト記号表（勤務時間帯）'!$C$6:$K$35,9,FALSE))</f>
        <v/>
      </c>
      <c r="AO254" s="447" t="str">
        <f>IF(AO253="","",VLOOKUP(AO253,'シフト記号表（勤務時間帯）'!$C$6:$K$35,9,FALSE))</f>
        <v/>
      </c>
      <c r="AP254" s="447" t="str">
        <f>IF(AP253="","",VLOOKUP(AP253,'シフト記号表（勤務時間帯）'!$C$6:$K$35,9,FALSE))</f>
        <v/>
      </c>
      <c r="AQ254" s="447" t="str">
        <f>IF(AQ253="","",VLOOKUP(AQ253,'シフト記号表（勤務時間帯）'!$C$6:$K$35,9,FALSE))</f>
        <v/>
      </c>
      <c r="AR254" s="447" t="str">
        <f>IF(AR253="","",VLOOKUP(AR253,'シフト記号表（勤務時間帯）'!$C$6:$K$35,9,FALSE))</f>
        <v/>
      </c>
      <c r="AS254" s="447" t="str">
        <f>IF(AS253="","",VLOOKUP(AS253,'シフト記号表（勤務時間帯）'!$C$6:$K$35,9,FALSE))</f>
        <v/>
      </c>
      <c r="AT254" s="454" t="str">
        <f>IF(AT253="","",VLOOKUP(AT253,'シフト記号表（勤務時間帯）'!$C$6:$K$35,9,FALSE))</f>
        <v/>
      </c>
      <c r="AU254" s="441" t="str">
        <f>IF(AU253="","",VLOOKUP(AU253,'シフト記号表（勤務時間帯）'!$C$6:$K$35,9,FALSE))</f>
        <v/>
      </c>
      <c r="AV254" s="447" t="str">
        <f>IF(AV253="","",VLOOKUP(AV253,'シフト記号表（勤務時間帯）'!$C$6:$K$35,9,FALSE))</f>
        <v/>
      </c>
      <c r="AW254" s="447" t="str">
        <f>IF(AW253="","",VLOOKUP(AW253,'シフト記号表（勤務時間帯）'!$C$6:$K$35,9,FALSE))</f>
        <v/>
      </c>
      <c r="AX254" s="479">
        <f>IF($BB$3="４週",SUM(S254:AT254),IF($BB$3="暦月",SUM(S254:AW254),""))</f>
        <v>0</v>
      </c>
      <c r="AY254" s="490"/>
      <c r="AZ254" s="501">
        <f>IF($BB$3="４週",AX254/4,IF($BB$3="暦月",'地密通所（100名）'!AX254/('地密通所（100名）'!$BB$8/7),""))</f>
        <v>0</v>
      </c>
      <c r="BA254" s="509"/>
      <c r="BB254" s="305"/>
      <c r="BC254" s="128"/>
      <c r="BD254" s="128"/>
      <c r="BE254" s="128"/>
      <c r="BF254" s="140"/>
    </row>
    <row r="255" spans="2:58" ht="20.25" customHeight="1">
      <c r="B255" s="362"/>
      <c r="C255" s="36"/>
      <c r="D255" s="56"/>
      <c r="E255" s="66"/>
      <c r="F255" s="543">
        <f>C253</f>
        <v>0</v>
      </c>
      <c r="G255" s="83"/>
      <c r="H255" s="94"/>
      <c r="I255" s="103"/>
      <c r="J255" s="103"/>
      <c r="K255" s="108"/>
      <c r="L255" s="120"/>
      <c r="M255" s="130"/>
      <c r="N255" s="130"/>
      <c r="O255" s="142"/>
      <c r="P255" s="414" t="s">
        <v>73</v>
      </c>
      <c r="Q255" s="423"/>
      <c r="R255" s="431"/>
      <c r="S255" s="442" t="str">
        <f>IF(S253="","",VLOOKUP(S253,'シフト記号表（勤務時間帯）'!$C$6:$U$35,19,FALSE))</f>
        <v/>
      </c>
      <c r="T255" s="448" t="str">
        <f>IF(T253="","",VLOOKUP(T253,'シフト記号表（勤務時間帯）'!$C$6:$U$35,19,FALSE))</f>
        <v/>
      </c>
      <c r="U255" s="448" t="str">
        <f>IF(U253="","",VLOOKUP(U253,'シフト記号表（勤務時間帯）'!$C$6:$U$35,19,FALSE))</f>
        <v/>
      </c>
      <c r="V255" s="448" t="str">
        <f>IF(V253="","",VLOOKUP(V253,'シフト記号表（勤務時間帯）'!$C$6:$U$35,19,FALSE))</f>
        <v/>
      </c>
      <c r="W255" s="448" t="str">
        <f>IF(W253="","",VLOOKUP(W253,'シフト記号表（勤務時間帯）'!$C$6:$U$35,19,FALSE))</f>
        <v/>
      </c>
      <c r="X255" s="448" t="str">
        <f>IF(X253="","",VLOOKUP(X253,'シフト記号表（勤務時間帯）'!$C$6:$U$35,19,FALSE))</f>
        <v/>
      </c>
      <c r="Y255" s="455" t="str">
        <f>IF(Y253="","",VLOOKUP(Y253,'シフト記号表（勤務時間帯）'!$C$6:$U$35,19,FALSE))</f>
        <v/>
      </c>
      <c r="Z255" s="442" t="str">
        <f>IF(Z253="","",VLOOKUP(Z253,'シフト記号表（勤務時間帯）'!$C$6:$U$35,19,FALSE))</f>
        <v/>
      </c>
      <c r="AA255" s="448" t="str">
        <f>IF(AA253="","",VLOOKUP(AA253,'シフト記号表（勤務時間帯）'!$C$6:$U$35,19,FALSE))</f>
        <v/>
      </c>
      <c r="AB255" s="448" t="str">
        <f>IF(AB253="","",VLOOKUP(AB253,'シフト記号表（勤務時間帯）'!$C$6:$U$35,19,FALSE))</f>
        <v/>
      </c>
      <c r="AC255" s="448" t="str">
        <f>IF(AC253="","",VLOOKUP(AC253,'シフト記号表（勤務時間帯）'!$C$6:$U$35,19,FALSE))</f>
        <v/>
      </c>
      <c r="AD255" s="448" t="str">
        <f>IF(AD253="","",VLOOKUP(AD253,'シフト記号表（勤務時間帯）'!$C$6:$U$35,19,FALSE))</f>
        <v/>
      </c>
      <c r="AE255" s="448" t="str">
        <f>IF(AE253="","",VLOOKUP(AE253,'シフト記号表（勤務時間帯）'!$C$6:$U$35,19,FALSE))</f>
        <v/>
      </c>
      <c r="AF255" s="455" t="str">
        <f>IF(AF253="","",VLOOKUP(AF253,'シフト記号表（勤務時間帯）'!$C$6:$U$35,19,FALSE))</f>
        <v/>
      </c>
      <c r="AG255" s="442" t="str">
        <f>IF(AG253="","",VLOOKUP(AG253,'シフト記号表（勤務時間帯）'!$C$6:$U$35,19,FALSE))</f>
        <v/>
      </c>
      <c r="AH255" s="448" t="str">
        <f>IF(AH253="","",VLOOKUP(AH253,'シフト記号表（勤務時間帯）'!$C$6:$U$35,19,FALSE))</f>
        <v/>
      </c>
      <c r="AI255" s="448" t="str">
        <f>IF(AI253="","",VLOOKUP(AI253,'シフト記号表（勤務時間帯）'!$C$6:$U$35,19,FALSE))</f>
        <v/>
      </c>
      <c r="AJ255" s="448" t="str">
        <f>IF(AJ253="","",VLOOKUP(AJ253,'シフト記号表（勤務時間帯）'!$C$6:$U$35,19,FALSE))</f>
        <v/>
      </c>
      <c r="AK255" s="448" t="str">
        <f>IF(AK253="","",VLOOKUP(AK253,'シフト記号表（勤務時間帯）'!$C$6:$U$35,19,FALSE))</f>
        <v/>
      </c>
      <c r="AL255" s="448" t="str">
        <f>IF(AL253="","",VLOOKUP(AL253,'シフト記号表（勤務時間帯）'!$C$6:$U$35,19,FALSE))</f>
        <v/>
      </c>
      <c r="AM255" s="455" t="str">
        <f>IF(AM253="","",VLOOKUP(AM253,'シフト記号表（勤務時間帯）'!$C$6:$U$35,19,FALSE))</f>
        <v/>
      </c>
      <c r="AN255" s="442" t="str">
        <f>IF(AN253="","",VLOOKUP(AN253,'シフト記号表（勤務時間帯）'!$C$6:$U$35,19,FALSE))</f>
        <v/>
      </c>
      <c r="AO255" s="448" t="str">
        <f>IF(AO253="","",VLOOKUP(AO253,'シフト記号表（勤務時間帯）'!$C$6:$U$35,19,FALSE))</f>
        <v/>
      </c>
      <c r="AP255" s="448" t="str">
        <f>IF(AP253="","",VLOOKUP(AP253,'シフト記号表（勤務時間帯）'!$C$6:$U$35,19,FALSE))</f>
        <v/>
      </c>
      <c r="AQ255" s="448" t="str">
        <f>IF(AQ253="","",VLOOKUP(AQ253,'シフト記号表（勤務時間帯）'!$C$6:$U$35,19,FALSE))</f>
        <v/>
      </c>
      <c r="AR255" s="448" t="str">
        <f>IF(AR253="","",VLOOKUP(AR253,'シフト記号表（勤務時間帯）'!$C$6:$U$35,19,FALSE))</f>
        <v/>
      </c>
      <c r="AS255" s="448" t="str">
        <f>IF(AS253="","",VLOOKUP(AS253,'シフト記号表（勤務時間帯）'!$C$6:$U$35,19,FALSE))</f>
        <v/>
      </c>
      <c r="AT255" s="455" t="str">
        <f>IF(AT253="","",VLOOKUP(AT253,'シフト記号表（勤務時間帯）'!$C$6:$U$35,19,FALSE))</f>
        <v/>
      </c>
      <c r="AU255" s="442" t="str">
        <f>IF(AU253="","",VLOOKUP(AU253,'シフト記号表（勤務時間帯）'!$C$6:$U$35,19,FALSE))</f>
        <v/>
      </c>
      <c r="AV255" s="448" t="str">
        <f>IF(AV253="","",VLOOKUP(AV253,'シフト記号表（勤務時間帯）'!$C$6:$U$35,19,FALSE))</f>
        <v/>
      </c>
      <c r="AW255" s="448" t="str">
        <f>IF(AW253="","",VLOOKUP(AW253,'シフト記号表（勤務時間帯）'!$C$6:$U$35,19,FALSE))</f>
        <v/>
      </c>
      <c r="AX255" s="480">
        <f>IF($BB$3="４週",SUM(S255:AT255),IF($BB$3="暦月",SUM(S255:AW255),""))</f>
        <v>0</v>
      </c>
      <c r="AY255" s="491"/>
      <c r="AZ255" s="502">
        <f>IF($BB$3="４週",AX255/4,IF($BB$3="暦月",'地密通所（100名）'!AX255/('地密通所（100名）'!$BB$8/7),""))</f>
        <v>0</v>
      </c>
      <c r="BA255" s="510"/>
      <c r="BB255" s="306"/>
      <c r="BC255" s="130"/>
      <c r="BD255" s="130"/>
      <c r="BE255" s="130"/>
      <c r="BF255" s="142"/>
    </row>
    <row r="256" spans="2:58" ht="20.25" customHeight="1">
      <c r="B256" s="362">
        <f>B253+1</f>
        <v>79</v>
      </c>
      <c r="C256" s="34"/>
      <c r="D256" s="54"/>
      <c r="E256" s="64"/>
      <c r="F256" s="71"/>
      <c r="G256" s="71"/>
      <c r="H256" s="95"/>
      <c r="I256" s="103"/>
      <c r="J256" s="103"/>
      <c r="K256" s="108"/>
      <c r="L256" s="119"/>
      <c r="M256" s="129"/>
      <c r="N256" s="129"/>
      <c r="O256" s="141"/>
      <c r="P256" s="415" t="s">
        <v>70</v>
      </c>
      <c r="Q256" s="424"/>
      <c r="R256" s="432"/>
      <c r="S256" s="551"/>
      <c r="T256" s="553"/>
      <c r="U256" s="553"/>
      <c r="V256" s="553"/>
      <c r="W256" s="553"/>
      <c r="X256" s="553"/>
      <c r="Y256" s="554"/>
      <c r="Z256" s="551"/>
      <c r="AA256" s="553"/>
      <c r="AB256" s="553"/>
      <c r="AC256" s="553"/>
      <c r="AD256" s="553"/>
      <c r="AE256" s="553"/>
      <c r="AF256" s="554"/>
      <c r="AG256" s="551"/>
      <c r="AH256" s="553"/>
      <c r="AI256" s="553"/>
      <c r="AJ256" s="553"/>
      <c r="AK256" s="553"/>
      <c r="AL256" s="553"/>
      <c r="AM256" s="554"/>
      <c r="AN256" s="551"/>
      <c r="AO256" s="553"/>
      <c r="AP256" s="553"/>
      <c r="AQ256" s="553"/>
      <c r="AR256" s="553"/>
      <c r="AS256" s="553"/>
      <c r="AT256" s="554"/>
      <c r="AU256" s="551"/>
      <c r="AV256" s="553"/>
      <c r="AW256" s="553"/>
      <c r="AX256" s="556"/>
      <c r="AY256" s="560"/>
      <c r="AZ256" s="563"/>
      <c r="BA256" s="566"/>
      <c r="BB256" s="304"/>
      <c r="BC256" s="129"/>
      <c r="BD256" s="129"/>
      <c r="BE256" s="129"/>
      <c r="BF256" s="141"/>
    </row>
    <row r="257" spans="2:58" ht="20.25" customHeight="1">
      <c r="B257" s="362"/>
      <c r="C257" s="35"/>
      <c r="D257" s="55"/>
      <c r="E257" s="65"/>
      <c r="F257" s="69"/>
      <c r="G257" s="82"/>
      <c r="H257" s="94"/>
      <c r="I257" s="103"/>
      <c r="J257" s="103"/>
      <c r="K257" s="108"/>
      <c r="L257" s="118"/>
      <c r="M257" s="128"/>
      <c r="N257" s="128"/>
      <c r="O257" s="140"/>
      <c r="P257" s="413" t="s">
        <v>27</v>
      </c>
      <c r="Q257" s="422"/>
      <c r="R257" s="430"/>
      <c r="S257" s="441" t="str">
        <f>IF(S256="","",VLOOKUP(S256,'シフト記号表（勤務時間帯）'!$C$6:$K$35,9,FALSE))</f>
        <v/>
      </c>
      <c r="T257" s="447" t="str">
        <f>IF(T256="","",VLOOKUP(T256,'シフト記号表（勤務時間帯）'!$C$6:$K$35,9,FALSE))</f>
        <v/>
      </c>
      <c r="U257" s="447" t="str">
        <f>IF(U256="","",VLOOKUP(U256,'シフト記号表（勤務時間帯）'!$C$6:$K$35,9,FALSE))</f>
        <v/>
      </c>
      <c r="V257" s="447" t="str">
        <f>IF(V256="","",VLOOKUP(V256,'シフト記号表（勤務時間帯）'!$C$6:$K$35,9,FALSE))</f>
        <v/>
      </c>
      <c r="W257" s="447" t="str">
        <f>IF(W256="","",VLOOKUP(W256,'シフト記号表（勤務時間帯）'!$C$6:$K$35,9,FALSE))</f>
        <v/>
      </c>
      <c r="X257" s="447" t="str">
        <f>IF(X256="","",VLOOKUP(X256,'シフト記号表（勤務時間帯）'!$C$6:$K$35,9,FALSE))</f>
        <v/>
      </c>
      <c r="Y257" s="454" t="str">
        <f>IF(Y256="","",VLOOKUP(Y256,'シフト記号表（勤務時間帯）'!$C$6:$K$35,9,FALSE))</f>
        <v/>
      </c>
      <c r="Z257" s="441" t="str">
        <f>IF(Z256="","",VLOOKUP(Z256,'シフト記号表（勤務時間帯）'!$C$6:$K$35,9,FALSE))</f>
        <v/>
      </c>
      <c r="AA257" s="447" t="str">
        <f>IF(AA256="","",VLOOKUP(AA256,'シフト記号表（勤務時間帯）'!$C$6:$K$35,9,FALSE))</f>
        <v/>
      </c>
      <c r="AB257" s="447" t="str">
        <f>IF(AB256="","",VLOOKUP(AB256,'シフト記号表（勤務時間帯）'!$C$6:$K$35,9,FALSE))</f>
        <v/>
      </c>
      <c r="AC257" s="447" t="str">
        <f>IF(AC256="","",VLOOKUP(AC256,'シフト記号表（勤務時間帯）'!$C$6:$K$35,9,FALSE))</f>
        <v/>
      </c>
      <c r="AD257" s="447" t="str">
        <f>IF(AD256="","",VLOOKUP(AD256,'シフト記号表（勤務時間帯）'!$C$6:$K$35,9,FALSE))</f>
        <v/>
      </c>
      <c r="AE257" s="447" t="str">
        <f>IF(AE256="","",VLOOKUP(AE256,'シフト記号表（勤務時間帯）'!$C$6:$K$35,9,FALSE))</f>
        <v/>
      </c>
      <c r="AF257" s="454" t="str">
        <f>IF(AF256="","",VLOOKUP(AF256,'シフト記号表（勤務時間帯）'!$C$6:$K$35,9,FALSE))</f>
        <v/>
      </c>
      <c r="AG257" s="441" t="str">
        <f>IF(AG256="","",VLOOKUP(AG256,'シフト記号表（勤務時間帯）'!$C$6:$K$35,9,FALSE))</f>
        <v/>
      </c>
      <c r="AH257" s="447" t="str">
        <f>IF(AH256="","",VLOOKUP(AH256,'シフト記号表（勤務時間帯）'!$C$6:$K$35,9,FALSE))</f>
        <v/>
      </c>
      <c r="AI257" s="447" t="str">
        <f>IF(AI256="","",VLOOKUP(AI256,'シフト記号表（勤務時間帯）'!$C$6:$K$35,9,FALSE))</f>
        <v/>
      </c>
      <c r="AJ257" s="447" t="str">
        <f>IF(AJ256="","",VLOOKUP(AJ256,'シフト記号表（勤務時間帯）'!$C$6:$K$35,9,FALSE))</f>
        <v/>
      </c>
      <c r="AK257" s="447" t="str">
        <f>IF(AK256="","",VLOOKUP(AK256,'シフト記号表（勤務時間帯）'!$C$6:$K$35,9,FALSE))</f>
        <v/>
      </c>
      <c r="AL257" s="447" t="str">
        <f>IF(AL256="","",VLOOKUP(AL256,'シフト記号表（勤務時間帯）'!$C$6:$K$35,9,FALSE))</f>
        <v/>
      </c>
      <c r="AM257" s="454" t="str">
        <f>IF(AM256="","",VLOOKUP(AM256,'シフト記号表（勤務時間帯）'!$C$6:$K$35,9,FALSE))</f>
        <v/>
      </c>
      <c r="AN257" s="441" t="str">
        <f>IF(AN256="","",VLOOKUP(AN256,'シフト記号表（勤務時間帯）'!$C$6:$K$35,9,FALSE))</f>
        <v/>
      </c>
      <c r="AO257" s="447" t="str">
        <f>IF(AO256="","",VLOOKUP(AO256,'シフト記号表（勤務時間帯）'!$C$6:$K$35,9,FALSE))</f>
        <v/>
      </c>
      <c r="AP257" s="447" t="str">
        <f>IF(AP256="","",VLOOKUP(AP256,'シフト記号表（勤務時間帯）'!$C$6:$K$35,9,FALSE))</f>
        <v/>
      </c>
      <c r="AQ257" s="447" t="str">
        <f>IF(AQ256="","",VLOOKUP(AQ256,'シフト記号表（勤務時間帯）'!$C$6:$K$35,9,FALSE))</f>
        <v/>
      </c>
      <c r="AR257" s="447" t="str">
        <f>IF(AR256="","",VLOOKUP(AR256,'シフト記号表（勤務時間帯）'!$C$6:$K$35,9,FALSE))</f>
        <v/>
      </c>
      <c r="AS257" s="447" t="str">
        <f>IF(AS256="","",VLOOKUP(AS256,'シフト記号表（勤務時間帯）'!$C$6:$K$35,9,FALSE))</f>
        <v/>
      </c>
      <c r="AT257" s="454" t="str">
        <f>IF(AT256="","",VLOOKUP(AT256,'シフト記号表（勤務時間帯）'!$C$6:$K$35,9,FALSE))</f>
        <v/>
      </c>
      <c r="AU257" s="441" t="str">
        <f>IF(AU256="","",VLOOKUP(AU256,'シフト記号表（勤務時間帯）'!$C$6:$K$35,9,FALSE))</f>
        <v/>
      </c>
      <c r="AV257" s="447" t="str">
        <f>IF(AV256="","",VLOOKUP(AV256,'シフト記号表（勤務時間帯）'!$C$6:$K$35,9,FALSE))</f>
        <v/>
      </c>
      <c r="AW257" s="447" t="str">
        <f>IF(AW256="","",VLOOKUP(AW256,'シフト記号表（勤務時間帯）'!$C$6:$K$35,9,FALSE))</f>
        <v/>
      </c>
      <c r="AX257" s="479">
        <f>IF($BB$3="４週",SUM(S257:AT257),IF($BB$3="暦月",SUM(S257:AW257),""))</f>
        <v>0</v>
      </c>
      <c r="AY257" s="490"/>
      <c r="AZ257" s="501">
        <f>IF($BB$3="４週",AX257/4,IF($BB$3="暦月",'地密通所（100名）'!AX257/('地密通所（100名）'!$BB$8/7),""))</f>
        <v>0</v>
      </c>
      <c r="BA257" s="509"/>
      <c r="BB257" s="305"/>
      <c r="BC257" s="128"/>
      <c r="BD257" s="128"/>
      <c r="BE257" s="128"/>
      <c r="BF257" s="140"/>
    </row>
    <row r="258" spans="2:58" ht="20.25" customHeight="1">
      <c r="B258" s="362"/>
      <c r="C258" s="36"/>
      <c r="D258" s="56"/>
      <c r="E258" s="66"/>
      <c r="F258" s="543">
        <f>C256</f>
        <v>0</v>
      </c>
      <c r="G258" s="83"/>
      <c r="H258" s="94"/>
      <c r="I258" s="103"/>
      <c r="J258" s="103"/>
      <c r="K258" s="108"/>
      <c r="L258" s="120"/>
      <c r="M258" s="130"/>
      <c r="N258" s="130"/>
      <c r="O258" s="142"/>
      <c r="P258" s="414" t="s">
        <v>73</v>
      </c>
      <c r="Q258" s="423"/>
      <c r="R258" s="431"/>
      <c r="S258" s="442" t="str">
        <f>IF(S256="","",VLOOKUP(S256,'シフト記号表（勤務時間帯）'!$C$6:$U$35,19,FALSE))</f>
        <v/>
      </c>
      <c r="T258" s="448" t="str">
        <f>IF(T256="","",VLOOKUP(T256,'シフト記号表（勤務時間帯）'!$C$6:$U$35,19,FALSE))</f>
        <v/>
      </c>
      <c r="U258" s="448" t="str">
        <f>IF(U256="","",VLOOKUP(U256,'シフト記号表（勤務時間帯）'!$C$6:$U$35,19,FALSE))</f>
        <v/>
      </c>
      <c r="V258" s="448" t="str">
        <f>IF(V256="","",VLOOKUP(V256,'シフト記号表（勤務時間帯）'!$C$6:$U$35,19,FALSE))</f>
        <v/>
      </c>
      <c r="W258" s="448" t="str">
        <f>IF(W256="","",VLOOKUP(W256,'シフト記号表（勤務時間帯）'!$C$6:$U$35,19,FALSE))</f>
        <v/>
      </c>
      <c r="X258" s="448" t="str">
        <f>IF(X256="","",VLOOKUP(X256,'シフト記号表（勤務時間帯）'!$C$6:$U$35,19,FALSE))</f>
        <v/>
      </c>
      <c r="Y258" s="455" t="str">
        <f>IF(Y256="","",VLOOKUP(Y256,'シフト記号表（勤務時間帯）'!$C$6:$U$35,19,FALSE))</f>
        <v/>
      </c>
      <c r="Z258" s="442" t="str">
        <f>IF(Z256="","",VLOOKUP(Z256,'シフト記号表（勤務時間帯）'!$C$6:$U$35,19,FALSE))</f>
        <v/>
      </c>
      <c r="AA258" s="448" t="str">
        <f>IF(AA256="","",VLOOKUP(AA256,'シフト記号表（勤務時間帯）'!$C$6:$U$35,19,FALSE))</f>
        <v/>
      </c>
      <c r="AB258" s="448" t="str">
        <f>IF(AB256="","",VLOOKUP(AB256,'シフト記号表（勤務時間帯）'!$C$6:$U$35,19,FALSE))</f>
        <v/>
      </c>
      <c r="AC258" s="448" t="str">
        <f>IF(AC256="","",VLOOKUP(AC256,'シフト記号表（勤務時間帯）'!$C$6:$U$35,19,FALSE))</f>
        <v/>
      </c>
      <c r="AD258" s="448" t="str">
        <f>IF(AD256="","",VLOOKUP(AD256,'シフト記号表（勤務時間帯）'!$C$6:$U$35,19,FALSE))</f>
        <v/>
      </c>
      <c r="AE258" s="448" t="str">
        <f>IF(AE256="","",VLOOKUP(AE256,'シフト記号表（勤務時間帯）'!$C$6:$U$35,19,FALSE))</f>
        <v/>
      </c>
      <c r="AF258" s="455" t="str">
        <f>IF(AF256="","",VLOOKUP(AF256,'シフト記号表（勤務時間帯）'!$C$6:$U$35,19,FALSE))</f>
        <v/>
      </c>
      <c r="AG258" s="442" t="str">
        <f>IF(AG256="","",VLOOKUP(AG256,'シフト記号表（勤務時間帯）'!$C$6:$U$35,19,FALSE))</f>
        <v/>
      </c>
      <c r="AH258" s="448" t="str">
        <f>IF(AH256="","",VLOOKUP(AH256,'シフト記号表（勤務時間帯）'!$C$6:$U$35,19,FALSE))</f>
        <v/>
      </c>
      <c r="AI258" s="448" t="str">
        <f>IF(AI256="","",VLOOKUP(AI256,'シフト記号表（勤務時間帯）'!$C$6:$U$35,19,FALSE))</f>
        <v/>
      </c>
      <c r="AJ258" s="448" t="str">
        <f>IF(AJ256="","",VLOOKUP(AJ256,'シフト記号表（勤務時間帯）'!$C$6:$U$35,19,FALSE))</f>
        <v/>
      </c>
      <c r="AK258" s="448" t="str">
        <f>IF(AK256="","",VLOOKUP(AK256,'シフト記号表（勤務時間帯）'!$C$6:$U$35,19,FALSE))</f>
        <v/>
      </c>
      <c r="AL258" s="448" t="str">
        <f>IF(AL256="","",VLOOKUP(AL256,'シフト記号表（勤務時間帯）'!$C$6:$U$35,19,FALSE))</f>
        <v/>
      </c>
      <c r="AM258" s="455" t="str">
        <f>IF(AM256="","",VLOOKUP(AM256,'シフト記号表（勤務時間帯）'!$C$6:$U$35,19,FALSE))</f>
        <v/>
      </c>
      <c r="AN258" s="442" t="str">
        <f>IF(AN256="","",VLOOKUP(AN256,'シフト記号表（勤務時間帯）'!$C$6:$U$35,19,FALSE))</f>
        <v/>
      </c>
      <c r="AO258" s="448" t="str">
        <f>IF(AO256="","",VLOOKUP(AO256,'シフト記号表（勤務時間帯）'!$C$6:$U$35,19,FALSE))</f>
        <v/>
      </c>
      <c r="AP258" s="448" t="str">
        <f>IF(AP256="","",VLOOKUP(AP256,'シフト記号表（勤務時間帯）'!$C$6:$U$35,19,FALSE))</f>
        <v/>
      </c>
      <c r="AQ258" s="448" t="str">
        <f>IF(AQ256="","",VLOOKUP(AQ256,'シフト記号表（勤務時間帯）'!$C$6:$U$35,19,FALSE))</f>
        <v/>
      </c>
      <c r="AR258" s="448" t="str">
        <f>IF(AR256="","",VLOOKUP(AR256,'シフト記号表（勤務時間帯）'!$C$6:$U$35,19,FALSE))</f>
        <v/>
      </c>
      <c r="AS258" s="448" t="str">
        <f>IF(AS256="","",VLOOKUP(AS256,'シフト記号表（勤務時間帯）'!$C$6:$U$35,19,FALSE))</f>
        <v/>
      </c>
      <c r="AT258" s="455" t="str">
        <f>IF(AT256="","",VLOOKUP(AT256,'シフト記号表（勤務時間帯）'!$C$6:$U$35,19,FALSE))</f>
        <v/>
      </c>
      <c r="AU258" s="442" t="str">
        <f>IF(AU256="","",VLOOKUP(AU256,'シフト記号表（勤務時間帯）'!$C$6:$U$35,19,FALSE))</f>
        <v/>
      </c>
      <c r="AV258" s="448" t="str">
        <f>IF(AV256="","",VLOOKUP(AV256,'シフト記号表（勤務時間帯）'!$C$6:$U$35,19,FALSE))</f>
        <v/>
      </c>
      <c r="AW258" s="448" t="str">
        <f>IF(AW256="","",VLOOKUP(AW256,'シフト記号表（勤務時間帯）'!$C$6:$U$35,19,FALSE))</f>
        <v/>
      </c>
      <c r="AX258" s="480">
        <f>IF($BB$3="４週",SUM(S258:AT258),IF($BB$3="暦月",SUM(S258:AW258),""))</f>
        <v>0</v>
      </c>
      <c r="AY258" s="491"/>
      <c r="AZ258" s="502">
        <f>IF($BB$3="４週",AX258/4,IF($BB$3="暦月",'地密通所（100名）'!AX258/('地密通所（100名）'!$BB$8/7),""))</f>
        <v>0</v>
      </c>
      <c r="BA258" s="510"/>
      <c r="BB258" s="306"/>
      <c r="BC258" s="130"/>
      <c r="BD258" s="130"/>
      <c r="BE258" s="130"/>
      <c r="BF258" s="142"/>
    </row>
    <row r="259" spans="2:58" ht="20.25" customHeight="1">
      <c r="B259" s="362">
        <f>B256+1</f>
        <v>80</v>
      </c>
      <c r="C259" s="34"/>
      <c r="D259" s="54"/>
      <c r="E259" s="64"/>
      <c r="F259" s="71"/>
      <c r="G259" s="71"/>
      <c r="H259" s="95"/>
      <c r="I259" s="103"/>
      <c r="J259" s="103"/>
      <c r="K259" s="108"/>
      <c r="L259" s="119"/>
      <c r="M259" s="129"/>
      <c r="N259" s="129"/>
      <c r="O259" s="141"/>
      <c r="P259" s="415" t="s">
        <v>70</v>
      </c>
      <c r="Q259" s="424"/>
      <c r="R259" s="432"/>
      <c r="S259" s="551"/>
      <c r="T259" s="553"/>
      <c r="U259" s="553"/>
      <c r="V259" s="553"/>
      <c r="W259" s="553"/>
      <c r="X259" s="553"/>
      <c r="Y259" s="554"/>
      <c r="Z259" s="551"/>
      <c r="AA259" s="553"/>
      <c r="AB259" s="553"/>
      <c r="AC259" s="553"/>
      <c r="AD259" s="553"/>
      <c r="AE259" s="553"/>
      <c r="AF259" s="554"/>
      <c r="AG259" s="551"/>
      <c r="AH259" s="553"/>
      <c r="AI259" s="553"/>
      <c r="AJ259" s="553"/>
      <c r="AK259" s="553"/>
      <c r="AL259" s="553"/>
      <c r="AM259" s="554"/>
      <c r="AN259" s="551"/>
      <c r="AO259" s="553"/>
      <c r="AP259" s="553"/>
      <c r="AQ259" s="553"/>
      <c r="AR259" s="553"/>
      <c r="AS259" s="553"/>
      <c r="AT259" s="554"/>
      <c r="AU259" s="551"/>
      <c r="AV259" s="553"/>
      <c r="AW259" s="553"/>
      <c r="AX259" s="556"/>
      <c r="AY259" s="560"/>
      <c r="AZ259" s="563"/>
      <c r="BA259" s="566"/>
      <c r="BB259" s="304"/>
      <c r="BC259" s="129"/>
      <c r="BD259" s="129"/>
      <c r="BE259" s="129"/>
      <c r="BF259" s="141"/>
    </row>
    <row r="260" spans="2:58" ht="20.25" customHeight="1">
      <c r="B260" s="362"/>
      <c r="C260" s="35"/>
      <c r="D260" s="55"/>
      <c r="E260" s="65"/>
      <c r="F260" s="69"/>
      <c r="G260" s="82"/>
      <c r="H260" s="94"/>
      <c r="I260" s="103"/>
      <c r="J260" s="103"/>
      <c r="K260" s="108"/>
      <c r="L260" s="118"/>
      <c r="M260" s="128"/>
      <c r="N260" s="128"/>
      <c r="O260" s="140"/>
      <c r="P260" s="413" t="s">
        <v>27</v>
      </c>
      <c r="Q260" s="422"/>
      <c r="R260" s="430"/>
      <c r="S260" s="441" t="str">
        <f>IF(S259="","",VLOOKUP(S259,'シフト記号表（勤務時間帯）'!$C$6:$K$35,9,FALSE))</f>
        <v/>
      </c>
      <c r="T260" s="447" t="str">
        <f>IF(T259="","",VLOOKUP(T259,'シフト記号表（勤務時間帯）'!$C$6:$K$35,9,FALSE))</f>
        <v/>
      </c>
      <c r="U260" s="447" t="str">
        <f>IF(U259="","",VLOOKUP(U259,'シフト記号表（勤務時間帯）'!$C$6:$K$35,9,FALSE))</f>
        <v/>
      </c>
      <c r="V260" s="447" t="str">
        <f>IF(V259="","",VLOOKUP(V259,'シフト記号表（勤務時間帯）'!$C$6:$K$35,9,FALSE))</f>
        <v/>
      </c>
      <c r="W260" s="447" t="str">
        <f>IF(W259="","",VLOOKUP(W259,'シフト記号表（勤務時間帯）'!$C$6:$K$35,9,FALSE))</f>
        <v/>
      </c>
      <c r="X260" s="447" t="str">
        <f>IF(X259="","",VLOOKUP(X259,'シフト記号表（勤務時間帯）'!$C$6:$K$35,9,FALSE))</f>
        <v/>
      </c>
      <c r="Y260" s="454" t="str">
        <f>IF(Y259="","",VLOOKUP(Y259,'シフト記号表（勤務時間帯）'!$C$6:$K$35,9,FALSE))</f>
        <v/>
      </c>
      <c r="Z260" s="441" t="str">
        <f>IF(Z259="","",VLOOKUP(Z259,'シフト記号表（勤務時間帯）'!$C$6:$K$35,9,FALSE))</f>
        <v/>
      </c>
      <c r="AA260" s="447" t="str">
        <f>IF(AA259="","",VLOOKUP(AA259,'シフト記号表（勤務時間帯）'!$C$6:$K$35,9,FALSE))</f>
        <v/>
      </c>
      <c r="AB260" s="447" t="str">
        <f>IF(AB259="","",VLOOKUP(AB259,'シフト記号表（勤務時間帯）'!$C$6:$K$35,9,FALSE))</f>
        <v/>
      </c>
      <c r="AC260" s="447" t="str">
        <f>IF(AC259="","",VLOOKUP(AC259,'シフト記号表（勤務時間帯）'!$C$6:$K$35,9,FALSE))</f>
        <v/>
      </c>
      <c r="AD260" s="447" t="str">
        <f>IF(AD259="","",VLOOKUP(AD259,'シフト記号表（勤務時間帯）'!$C$6:$K$35,9,FALSE))</f>
        <v/>
      </c>
      <c r="AE260" s="447" t="str">
        <f>IF(AE259="","",VLOOKUP(AE259,'シフト記号表（勤務時間帯）'!$C$6:$K$35,9,FALSE))</f>
        <v/>
      </c>
      <c r="AF260" s="454" t="str">
        <f>IF(AF259="","",VLOOKUP(AF259,'シフト記号表（勤務時間帯）'!$C$6:$K$35,9,FALSE))</f>
        <v/>
      </c>
      <c r="AG260" s="441" t="str">
        <f>IF(AG259="","",VLOOKUP(AG259,'シフト記号表（勤務時間帯）'!$C$6:$K$35,9,FALSE))</f>
        <v/>
      </c>
      <c r="AH260" s="447" t="str">
        <f>IF(AH259="","",VLOOKUP(AH259,'シフト記号表（勤務時間帯）'!$C$6:$K$35,9,FALSE))</f>
        <v/>
      </c>
      <c r="AI260" s="447" t="str">
        <f>IF(AI259="","",VLOOKUP(AI259,'シフト記号表（勤務時間帯）'!$C$6:$K$35,9,FALSE))</f>
        <v/>
      </c>
      <c r="AJ260" s="447" t="str">
        <f>IF(AJ259="","",VLOOKUP(AJ259,'シフト記号表（勤務時間帯）'!$C$6:$K$35,9,FALSE))</f>
        <v/>
      </c>
      <c r="AK260" s="447" t="str">
        <f>IF(AK259="","",VLOOKUP(AK259,'シフト記号表（勤務時間帯）'!$C$6:$K$35,9,FALSE))</f>
        <v/>
      </c>
      <c r="AL260" s="447" t="str">
        <f>IF(AL259="","",VLOOKUP(AL259,'シフト記号表（勤務時間帯）'!$C$6:$K$35,9,FALSE))</f>
        <v/>
      </c>
      <c r="AM260" s="454" t="str">
        <f>IF(AM259="","",VLOOKUP(AM259,'シフト記号表（勤務時間帯）'!$C$6:$K$35,9,FALSE))</f>
        <v/>
      </c>
      <c r="AN260" s="441" t="str">
        <f>IF(AN259="","",VLOOKUP(AN259,'シフト記号表（勤務時間帯）'!$C$6:$K$35,9,FALSE))</f>
        <v/>
      </c>
      <c r="AO260" s="447" t="str">
        <f>IF(AO259="","",VLOOKUP(AO259,'シフト記号表（勤務時間帯）'!$C$6:$K$35,9,FALSE))</f>
        <v/>
      </c>
      <c r="AP260" s="447" t="str">
        <f>IF(AP259="","",VLOOKUP(AP259,'シフト記号表（勤務時間帯）'!$C$6:$K$35,9,FALSE))</f>
        <v/>
      </c>
      <c r="AQ260" s="447" t="str">
        <f>IF(AQ259="","",VLOOKUP(AQ259,'シフト記号表（勤務時間帯）'!$C$6:$K$35,9,FALSE))</f>
        <v/>
      </c>
      <c r="AR260" s="447" t="str">
        <f>IF(AR259="","",VLOOKUP(AR259,'シフト記号表（勤務時間帯）'!$C$6:$K$35,9,FALSE))</f>
        <v/>
      </c>
      <c r="AS260" s="447" t="str">
        <f>IF(AS259="","",VLOOKUP(AS259,'シフト記号表（勤務時間帯）'!$C$6:$K$35,9,FALSE))</f>
        <v/>
      </c>
      <c r="AT260" s="454" t="str">
        <f>IF(AT259="","",VLOOKUP(AT259,'シフト記号表（勤務時間帯）'!$C$6:$K$35,9,FALSE))</f>
        <v/>
      </c>
      <c r="AU260" s="441" t="str">
        <f>IF(AU259="","",VLOOKUP(AU259,'シフト記号表（勤務時間帯）'!$C$6:$K$35,9,FALSE))</f>
        <v/>
      </c>
      <c r="AV260" s="447" t="str">
        <f>IF(AV259="","",VLOOKUP(AV259,'シフト記号表（勤務時間帯）'!$C$6:$K$35,9,FALSE))</f>
        <v/>
      </c>
      <c r="AW260" s="447" t="str">
        <f>IF(AW259="","",VLOOKUP(AW259,'シフト記号表（勤務時間帯）'!$C$6:$K$35,9,FALSE))</f>
        <v/>
      </c>
      <c r="AX260" s="479">
        <f>IF($BB$3="４週",SUM(S260:AT260),IF($BB$3="暦月",SUM(S260:AW260),""))</f>
        <v>0</v>
      </c>
      <c r="AY260" s="490"/>
      <c r="AZ260" s="501">
        <f>IF($BB$3="４週",AX260/4,IF($BB$3="暦月",'地密通所（100名）'!AX260/('地密通所（100名）'!$BB$8/7),""))</f>
        <v>0</v>
      </c>
      <c r="BA260" s="509"/>
      <c r="BB260" s="305"/>
      <c r="BC260" s="128"/>
      <c r="BD260" s="128"/>
      <c r="BE260" s="128"/>
      <c r="BF260" s="140"/>
    </row>
    <row r="261" spans="2:58" ht="20.25" customHeight="1">
      <c r="B261" s="362"/>
      <c r="C261" s="36"/>
      <c r="D261" s="56"/>
      <c r="E261" s="66"/>
      <c r="F261" s="543">
        <f>C259</f>
        <v>0</v>
      </c>
      <c r="G261" s="83"/>
      <c r="H261" s="94"/>
      <c r="I261" s="103"/>
      <c r="J261" s="103"/>
      <c r="K261" s="108"/>
      <c r="L261" s="120"/>
      <c r="M261" s="130"/>
      <c r="N261" s="130"/>
      <c r="O261" s="142"/>
      <c r="P261" s="414" t="s">
        <v>73</v>
      </c>
      <c r="Q261" s="423"/>
      <c r="R261" s="431"/>
      <c r="S261" s="442" t="str">
        <f>IF(S259="","",VLOOKUP(S259,'シフト記号表（勤務時間帯）'!$C$6:$U$35,19,FALSE))</f>
        <v/>
      </c>
      <c r="T261" s="448" t="str">
        <f>IF(T259="","",VLOOKUP(T259,'シフト記号表（勤務時間帯）'!$C$6:$U$35,19,FALSE))</f>
        <v/>
      </c>
      <c r="U261" s="448" t="str">
        <f>IF(U259="","",VLOOKUP(U259,'シフト記号表（勤務時間帯）'!$C$6:$U$35,19,FALSE))</f>
        <v/>
      </c>
      <c r="V261" s="448" t="str">
        <f>IF(V259="","",VLOOKUP(V259,'シフト記号表（勤務時間帯）'!$C$6:$U$35,19,FALSE))</f>
        <v/>
      </c>
      <c r="W261" s="448" t="str">
        <f>IF(W259="","",VLOOKUP(W259,'シフト記号表（勤務時間帯）'!$C$6:$U$35,19,FALSE))</f>
        <v/>
      </c>
      <c r="X261" s="448" t="str">
        <f>IF(X259="","",VLOOKUP(X259,'シフト記号表（勤務時間帯）'!$C$6:$U$35,19,FALSE))</f>
        <v/>
      </c>
      <c r="Y261" s="455" t="str">
        <f>IF(Y259="","",VLOOKUP(Y259,'シフト記号表（勤務時間帯）'!$C$6:$U$35,19,FALSE))</f>
        <v/>
      </c>
      <c r="Z261" s="442" t="str">
        <f>IF(Z259="","",VLOOKUP(Z259,'シフト記号表（勤務時間帯）'!$C$6:$U$35,19,FALSE))</f>
        <v/>
      </c>
      <c r="AA261" s="448" t="str">
        <f>IF(AA259="","",VLOOKUP(AA259,'シフト記号表（勤務時間帯）'!$C$6:$U$35,19,FALSE))</f>
        <v/>
      </c>
      <c r="AB261" s="448" t="str">
        <f>IF(AB259="","",VLOOKUP(AB259,'シフト記号表（勤務時間帯）'!$C$6:$U$35,19,FALSE))</f>
        <v/>
      </c>
      <c r="AC261" s="448" t="str">
        <f>IF(AC259="","",VLOOKUP(AC259,'シフト記号表（勤務時間帯）'!$C$6:$U$35,19,FALSE))</f>
        <v/>
      </c>
      <c r="AD261" s="448" t="str">
        <f>IF(AD259="","",VLOOKUP(AD259,'シフト記号表（勤務時間帯）'!$C$6:$U$35,19,FALSE))</f>
        <v/>
      </c>
      <c r="AE261" s="448" t="str">
        <f>IF(AE259="","",VLOOKUP(AE259,'シフト記号表（勤務時間帯）'!$C$6:$U$35,19,FALSE))</f>
        <v/>
      </c>
      <c r="AF261" s="455" t="str">
        <f>IF(AF259="","",VLOOKUP(AF259,'シフト記号表（勤務時間帯）'!$C$6:$U$35,19,FALSE))</f>
        <v/>
      </c>
      <c r="AG261" s="442" t="str">
        <f>IF(AG259="","",VLOOKUP(AG259,'シフト記号表（勤務時間帯）'!$C$6:$U$35,19,FALSE))</f>
        <v/>
      </c>
      <c r="AH261" s="448" t="str">
        <f>IF(AH259="","",VLOOKUP(AH259,'シフト記号表（勤務時間帯）'!$C$6:$U$35,19,FALSE))</f>
        <v/>
      </c>
      <c r="AI261" s="448" t="str">
        <f>IF(AI259="","",VLOOKUP(AI259,'シフト記号表（勤務時間帯）'!$C$6:$U$35,19,FALSE))</f>
        <v/>
      </c>
      <c r="AJ261" s="448" t="str">
        <f>IF(AJ259="","",VLOOKUP(AJ259,'シフト記号表（勤務時間帯）'!$C$6:$U$35,19,FALSE))</f>
        <v/>
      </c>
      <c r="AK261" s="448" t="str">
        <f>IF(AK259="","",VLOOKUP(AK259,'シフト記号表（勤務時間帯）'!$C$6:$U$35,19,FALSE))</f>
        <v/>
      </c>
      <c r="AL261" s="448" t="str">
        <f>IF(AL259="","",VLOOKUP(AL259,'シフト記号表（勤務時間帯）'!$C$6:$U$35,19,FALSE))</f>
        <v/>
      </c>
      <c r="AM261" s="455" t="str">
        <f>IF(AM259="","",VLOOKUP(AM259,'シフト記号表（勤務時間帯）'!$C$6:$U$35,19,FALSE))</f>
        <v/>
      </c>
      <c r="AN261" s="442" t="str">
        <f>IF(AN259="","",VLOOKUP(AN259,'シフト記号表（勤務時間帯）'!$C$6:$U$35,19,FALSE))</f>
        <v/>
      </c>
      <c r="AO261" s="448" t="str">
        <f>IF(AO259="","",VLOOKUP(AO259,'シフト記号表（勤務時間帯）'!$C$6:$U$35,19,FALSE))</f>
        <v/>
      </c>
      <c r="AP261" s="448" t="str">
        <f>IF(AP259="","",VLOOKUP(AP259,'シフト記号表（勤務時間帯）'!$C$6:$U$35,19,FALSE))</f>
        <v/>
      </c>
      <c r="AQ261" s="448" t="str">
        <f>IF(AQ259="","",VLOOKUP(AQ259,'シフト記号表（勤務時間帯）'!$C$6:$U$35,19,FALSE))</f>
        <v/>
      </c>
      <c r="AR261" s="448" t="str">
        <f>IF(AR259="","",VLOOKUP(AR259,'シフト記号表（勤務時間帯）'!$C$6:$U$35,19,FALSE))</f>
        <v/>
      </c>
      <c r="AS261" s="448" t="str">
        <f>IF(AS259="","",VLOOKUP(AS259,'シフト記号表（勤務時間帯）'!$C$6:$U$35,19,FALSE))</f>
        <v/>
      </c>
      <c r="AT261" s="455" t="str">
        <f>IF(AT259="","",VLOOKUP(AT259,'シフト記号表（勤務時間帯）'!$C$6:$U$35,19,FALSE))</f>
        <v/>
      </c>
      <c r="AU261" s="442" t="str">
        <f>IF(AU259="","",VLOOKUP(AU259,'シフト記号表（勤務時間帯）'!$C$6:$U$35,19,FALSE))</f>
        <v/>
      </c>
      <c r="AV261" s="448" t="str">
        <f>IF(AV259="","",VLOOKUP(AV259,'シフト記号表（勤務時間帯）'!$C$6:$U$35,19,FALSE))</f>
        <v/>
      </c>
      <c r="AW261" s="448" t="str">
        <f>IF(AW259="","",VLOOKUP(AW259,'シフト記号表（勤務時間帯）'!$C$6:$U$35,19,FALSE))</f>
        <v/>
      </c>
      <c r="AX261" s="480">
        <f>IF($BB$3="４週",SUM(S261:AT261),IF($BB$3="暦月",SUM(S261:AW261),""))</f>
        <v>0</v>
      </c>
      <c r="AY261" s="491"/>
      <c r="AZ261" s="502">
        <f>IF($BB$3="４週",AX261/4,IF($BB$3="暦月",'地密通所（100名）'!AX261/('地密通所（100名）'!$BB$8/7),""))</f>
        <v>0</v>
      </c>
      <c r="BA261" s="510"/>
      <c r="BB261" s="306"/>
      <c r="BC261" s="130"/>
      <c r="BD261" s="130"/>
      <c r="BE261" s="130"/>
      <c r="BF261" s="142"/>
    </row>
    <row r="262" spans="2:58" ht="20.25" customHeight="1">
      <c r="B262" s="362">
        <f>B259+1</f>
        <v>81</v>
      </c>
      <c r="C262" s="34"/>
      <c r="D262" s="54"/>
      <c r="E262" s="64"/>
      <c r="F262" s="71"/>
      <c r="G262" s="71"/>
      <c r="H262" s="95"/>
      <c r="I262" s="103"/>
      <c r="J262" s="103"/>
      <c r="K262" s="108"/>
      <c r="L262" s="119"/>
      <c r="M262" s="129"/>
      <c r="N262" s="129"/>
      <c r="O262" s="141"/>
      <c r="P262" s="415" t="s">
        <v>70</v>
      </c>
      <c r="Q262" s="424"/>
      <c r="R262" s="432"/>
      <c r="S262" s="551"/>
      <c r="T262" s="553"/>
      <c r="U262" s="553"/>
      <c r="V262" s="553"/>
      <c r="W262" s="553"/>
      <c r="X262" s="553"/>
      <c r="Y262" s="554"/>
      <c r="Z262" s="551"/>
      <c r="AA262" s="553"/>
      <c r="AB262" s="553"/>
      <c r="AC262" s="553"/>
      <c r="AD262" s="553"/>
      <c r="AE262" s="553"/>
      <c r="AF262" s="554"/>
      <c r="AG262" s="551"/>
      <c r="AH262" s="553"/>
      <c r="AI262" s="553"/>
      <c r="AJ262" s="553"/>
      <c r="AK262" s="553"/>
      <c r="AL262" s="553"/>
      <c r="AM262" s="554"/>
      <c r="AN262" s="551"/>
      <c r="AO262" s="553"/>
      <c r="AP262" s="553"/>
      <c r="AQ262" s="553"/>
      <c r="AR262" s="553"/>
      <c r="AS262" s="553"/>
      <c r="AT262" s="554"/>
      <c r="AU262" s="551"/>
      <c r="AV262" s="553"/>
      <c r="AW262" s="553"/>
      <c r="AX262" s="556"/>
      <c r="AY262" s="560"/>
      <c r="AZ262" s="563"/>
      <c r="BA262" s="566"/>
      <c r="BB262" s="304"/>
      <c r="BC262" s="129"/>
      <c r="BD262" s="129"/>
      <c r="BE262" s="129"/>
      <c r="BF262" s="141"/>
    </row>
    <row r="263" spans="2:58" ht="20.25" customHeight="1">
      <c r="B263" s="362"/>
      <c r="C263" s="35"/>
      <c r="D263" s="55"/>
      <c r="E263" s="65"/>
      <c r="F263" s="69"/>
      <c r="G263" s="82"/>
      <c r="H263" s="94"/>
      <c r="I263" s="103"/>
      <c r="J263" s="103"/>
      <c r="K263" s="108"/>
      <c r="L263" s="118"/>
      <c r="M263" s="128"/>
      <c r="N263" s="128"/>
      <c r="O263" s="140"/>
      <c r="P263" s="413" t="s">
        <v>27</v>
      </c>
      <c r="Q263" s="422"/>
      <c r="R263" s="430"/>
      <c r="S263" s="441" t="str">
        <f>IF(S262="","",VLOOKUP(S262,'シフト記号表（勤務時間帯）'!$C$6:$K$35,9,FALSE))</f>
        <v/>
      </c>
      <c r="T263" s="447" t="str">
        <f>IF(T262="","",VLOOKUP(T262,'シフト記号表（勤務時間帯）'!$C$6:$K$35,9,FALSE))</f>
        <v/>
      </c>
      <c r="U263" s="447" t="str">
        <f>IF(U262="","",VLOOKUP(U262,'シフト記号表（勤務時間帯）'!$C$6:$K$35,9,FALSE))</f>
        <v/>
      </c>
      <c r="V263" s="447" t="str">
        <f>IF(V262="","",VLOOKUP(V262,'シフト記号表（勤務時間帯）'!$C$6:$K$35,9,FALSE))</f>
        <v/>
      </c>
      <c r="W263" s="447" t="str">
        <f>IF(W262="","",VLOOKUP(W262,'シフト記号表（勤務時間帯）'!$C$6:$K$35,9,FALSE))</f>
        <v/>
      </c>
      <c r="X263" s="447" t="str">
        <f>IF(X262="","",VLOOKUP(X262,'シフト記号表（勤務時間帯）'!$C$6:$K$35,9,FALSE))</f>
        <v/>
      </c>
      <c r="Y263" s="454" t="str">
        <f>IF(Y262="","",VLOOKUP(Y262,'シフト記号表（勤務時間帯）'!$C$6:$K$35,9,FALSE))</f>
        <v/>
      </c>
      <c r="Z263" s="441" t="str">
        <f>IF(Z262="","",VLOOKUP(Z262,'シフト記号表（勤務時間帯）'!$C$6:$K$35,9,FALSE))</f>
        <v/>
      </c>
      <c r="AA263" s="447" t="str">
        <f>IF(AA262="","",VLOOKUP(AA262,'シフト記号表（勤務時間帯）'!$C$6:$K$35,9,FALSE))</f>
        <v/>
      </c>
      <c r="AB263" s="447" t="str">
        <f>IF(AB262="","",VLOOKUP(AB262,'シフト記号表（勤務時間帯）'!$C$6:$K$35,9,FALSE))</f>
        <v/>
      </c>
      <c r="AC263" s="447" t="str">
        <f>IF(AC262="","",VLOOKUP(AC262,'シフト記号表（勤務時間帯）'!$C$6:$K$35,9,FALSE))</f>
        <v/>
      </c>
      <c r="AD263" s="447" t="str">
        <f>IF(AD262="","",VLOOKUP(AD262,'シフト記号表（勤務時間帯）'!$C$6:$K$35,9,FALSE))</f>
        <v/>
      </c>
      <c r="AE263" s="447" t="str">
        <f>IF(AE262="","",VLOOKUP(AE262,'シフト記号表（勤務時間帯）'!$C$6:$K$35,9,FALSE))</f>
        <v/>
      </c>
      <c r="AF263" s="454" t="str">
        <f>IF(AF262="","",VLOOKUP(AF262,'シフト記号表（勤務時間帯）'!$C$6:$K$35,9,FALSE))</f>
        <v/>
      </c>
      <c r="AG263" s="441" t="str">
        <f>IF(AG262="","",VLOOKUP(AG262,'シフト記号表（勤務時間帯）'!$C$6:$K$35,9,FALSE))</f>
        <v/>
      </c>
      <c r="AH263" s="447" t="str">
        <f>IF(AH262="","",VLOOKUP(AH262,'シフト記号表（勤務時間帯）'!$C$6:$K$35,9,FALSE))</f>
        <v/>
      </c>
      <c r="AI263" s="447" t="str">
        <f>IF(AI262="","",VLOOKUP(AI262,'シフト記号表（勤務時間帯）'!$C$6:$K$35,9,FALSE))</f>
        <v/>
      </c>
      <c r="AJ263" s="447" t="str">
        <f>IF(AJ262="","",VLOOKUP(AJ262,'シフト記号表（勤務時間帯）'!$C$6:$K$35,9,FALSE))</f>
        <v/>
      </c>
      <c r="AK263" s="447" t="str">
        <f>IF(AK262="","",VLOOKUP(AK262,'シフト記号表（勤務時間帯）'!$C$6:$K$35,9,FALSE))</f>
        <v/>
      </c>
      <c r="AL263" s="447" t="str">
        <f>IF(AL262="","",VLOOKUP(AL262,'シフト記号表（勤務時間帯）'!$C$6:$K$35,9,FALSE))</f>
        <v/>
      </c>
      <c r="AM263" s="454" t="str">
        <f>IF(AM262="","",VLOOKUP(AM262,'シフト記号表（勤務時間帯）'!$C$6:$K$35,9,FALSE))</f>
        <v/>
      </c>
      <c r="AN263" s="441" t="str">
        <f>IF(AN262="","",VLOOKUP(AN262,'シフト記号表（勤務時間帯）'!$C$6:$K$35,9,FALSE))</f>
        <v/>
      </c>
      <c r="AO263" s="447" t="str">
        <f>IF(AO262="","",VLOOKUP(AO262,'シフト記号表（勤務時間帯）'!$C$6:$K$35,9,FALSE))</f>
        <v/>
      </c>
      <c r="AP263" s="447" t="str">
        <f>IF(AP262="","",VLOOKUP(AP262,'シフト記号表（勤務時間帯）'!$C$6:$K$35,9,FALSE))</f>
        <v/>
      </c>
      <c r="AQ263" s="447" t="str">
        <f>IF(AQ262="","",VLOOKUP(AQ262,'シフト記号表（勤務時間帯）'!$C$6:$K$35,9,FALSE))</f>
        <v/>
      </c>
      <c r="AR263" s="447" t="str">
        <f>IF(AR262="","",VLOOKUP(AR262,'シフト記号表（勤務時間帯）'!$C$6:$K$35,9,FALSE))</f>
        <v/>
      </c>
      <c r="AS263" s="447" t="str">
        <f>IF(AS262="","",VLOOKUP(AS262,'シフト記号表（勤務時間帯）'!$C$6:$K$35,9,FALSE))</f>
        <v/>
      </c>
      <c r="AT263" s="454" t="str">
        <f>IF(AT262="","",VLOOKUP(AT262,'シフト記号表（勤務時間帯）'!$C$6:$K$35,9,FALSE))</f>
        <v/>
      </c>
      <c r="AU263" s="441" t="str">
        <f>IF(AU262="","",VLOOKUP(AU262,'シフト記号表（勤務時間帯）'!$C$6:$K$35,9,FALSE))</f>
        <v/>
      </c>
      <c r="AV263" s="447" t="str">
        <f>IF(AV262="","",VLOOKUP(AV262,'シフト記号表（勤務時間帯）'!$C$6:$K$35,9,FALSE))</f>
        <v/>
      </c>
      <c r="AW263" s="447" t="str">
        <f>IF(AW262="","",VLOOKUP(AW262,'シフト記号表（勤務時間帯）'!$C$6:$K$35,9,FALSE))</f>
        <v/>
      </c>
      <c r="AX263" s="479">
        <f>IF($BB$3="４週",SUM(S263:AT263),IF($BB$3="暦月",SUM(S263:AW263),""))</f>
        <v>0</v>
      </c>
      <c r="AY263" s="490"/>
      <c r="AZ263" s="501">
        <f>IF($BB$3="４週",AX263/4,IF($BB$3="暦月",'地密通所（100名）'!AX263/('地密通所（100名）'!$BB$8/7),""))</f>
        <v>0</v>
      </c>
      <c r="BA263" s="509"/>
      <c r="BB263" s="305"/>
      <c r="BC263" s="128"/>
      <c r="BD263" s="128"/>
      <c r="BE263" s="128"/>
      <c r="BF263" s="140"/>
    </row>
    <row r="264" spans="2:58" ht="20.25" customHeight="1">
      <c r="B264" s="362"/>
      <c r="C264" s="36"/>
      <c r="D264" s="56"/>
      <c r="E264" s="66"/>
      <c r="F264" s="543">
        <f>C262</f>
        <v>0</v>
      </c>
      <c r="G264" s="83"/>
      <c r="H264" s="94"/>
      <c r="I264" s="103"/>
      <c r="J264" s="103"/>
      <c r="K264" s="108"/>
      <c r="L264" s="120"/>
      <c r="M264" s="130"/>
      <c r="N264" s="130"/>
      <c r="O264" s="142"/>
      <c r="P264" s="414" t="s">
        <v>73</v>
      </c>
      <c r="Q264" s="423"/>
      <c r="R264" s="431"/>
      <c r="S264" s="442" t="str">
        <f>IF(S262="","",VLOOKUP(S262,'シフト記号表（勤務時間帯）'!$C$6:$U$35,19,FALSE))</f>
        <v/>
      </c>
      <c r="T264" s="448" t="str">
        <f>IF(T262="","",VLOOKUP(T262,'シフト記号表（勤務時間帯）'!$C$6:$U$35,19,FALSE))</f>
        <v/>
      </c>
      <c r="U264" s="448" t="str">
        <f>IF(U262="","",VLOOKUP(U262,'シフト記号表（勤務時間帯）'!$C$6:$U$35,19,FALSE))</f>
        <v/>
      </c>
      <c r="V264" s="448" t="str">
        <f>IF(V262="","",VLOOKUP(V262,'シフト記号表（勤務時間帯）'!$C$6:$U$35,19,FALSE))</f>
        <v/>
      </c>
      <c r="W264" s="448" t="str">
        <f>IF(W262="","",VLOOKUP(W262,'シフト記号表（勤務時間帯）'!$C$6:$U$35,19,FALSE))</f>
        <v/>
      </c>
      <c r="X264" s="448" t="str">
        <f>IF(X262="","",VLOOKUP(X262,'シフト記号表（勤務時間帯）'!$C$6:$U$35,19,FALSE))</f>
        <v/>
      </c>
      <c r="Y264" s="455" t="str">
        <f>IF(Y262="","",VLOOKUP(Y262,'シフト記号表（勤務時間帯）'!$C$6:$U$35,19,FALSE))</f>
        <v/>
      </c>
      <c r="Z264" s="442" t="str">
        <f>IF(Z262="","",VLOOKUP(Z262,'シフト記号表（勤務時間帯）'!$C$6:$U$35,19,FALSE))</f>
        <v/>
      </c>
      <c r="AA264" s="448" t="str">
        <f>IF(AA262="","",VLOOKUP(AA262,'シフト記号表（勤務時間帯）'!$C$6:$U$35,19,FALSE))</f>
        <v/>
      </c>
      <c r="AB264" s="448" t="str">
        <f>IF(AB262="","",VLOOKUP(AB262,'シフト記号表（勤務時間帯）'!$C$6:$U$35,19,FALSE))</f>
        <v/>
      </c>
      <c r="AC264" s="448" t="str">
        <f>IF(AC262="","",VLOOKUP(AC262,'シフト記号表（勤務時間帯）'!$C$6:$U$35,19,FALSE))</f>
        <v/>
      </c>
      <c r="AD264" s="448" t="str">
        <f>IF(AD262="","",VLOOKUP(AD262,'シフト記号表（勤務時間帯）'!$C$6:$U$35,19,FALSE))</f>
        <v/>
      </c>
      <c r="AE264" s="448" t="str">
        <f>IF(AE262="","",VLOOKUP(AE262,'シフト記号表（勤務時間帯）'!$C$6:$U$35,19,FALSE))</f>
        <v/>
      </c>
      <c r="AF264" s="455" t="str">
        <f>IF(AF262="","",VLOOKUP(AF262,'シフト記号表（勤務時間帯）'!$C$6:$U$35,19,FALSE))</f>
        <v/>
      </c>
      <c r="AG264" s="442" t="str">
        <f>IF(AG262="","",VLOOKUP(AG262,'シフト記号表（勤務時間帯）'!$C$6:$U$35,19,FALSE))</f>
        <v/>
      </c>
      <c r="AH264" s="448" t="str">
        <f>IF(AH262="","",VLOOKUP(AH262,'シフト記号表（勤務時間帯）'!$C$6:$U$35,19,FALSE))</f>
        <v/>
      </c>
      <c r="AI264" s="448" t="str">
        <f>IF(AI262="","",VLOOKUP(AI262,'シフト記号表（勤務時間帯）'!$C$6:$U$35,19,FALSE))</f>
        <v/>
      </c>
      <c r="AJ264" s="448" t="str">
        <f>IF(AJ262="","",VLOOKUP(AJ262,'シフト記号表（勤務時間帯）'!$C$6:$U$35,19,FALSE))</f>
        <v/>
      </c>
      <c r="AK264" s="448" t="str">
        <f>IF(AK262="","",VLOOKUP(AK262,'シフト記号表（勤務時間帯）'!$C$6:$U$35,19,FALSE))</f>
        <v/>
      </c>
      <c r="AL264" s="448" t="str">
        <f>IF(AL262="","",VLOOKUP(AL262,'シフト記号表（勤務時間帯）'!$C$6:$U$35,19,FALSE))</f>
        <v/>
      </c>
      <c r="AM264" s="455" t="str">
        <f>IF(AM262="","",VLOOKUP(AM262,'シフト記号表（勤務時間帯）'!$C$6:$U$35,19,FALSE))</f>
        <v/>
      </c>
      <c r="AN264" s="442" t="str">
        <f>IF(AN262="","",VLOOKUP(AN262,'シフト記号表（勤務時間帯）'!$C$6:$U$35,19,FALSE))</f>
        <v/>
      </c>
      <c r="AO264" s="448" t="str">
        <f>IF(AO262="","",VLOOKUP(AO262,'シフト記号表（勤務時間帯）'!$C$6:$U$35,19,FALSE))</f>
        <v/>
      </c>
      <c r="AP264" s="448" t="str">
        <f>IF(AP262="","",VLOOKUP(AP262,'シフト記号表（勤務時間帯）'!$C$6:$U$35,19,FALSE))</f>
        <v/>
      </c>
      <c r="AQ264" s="448" t="str">
        <f>IF(AQ262="","",VLOOKUP(AQ262,'シフト記号表（勤務時間帯）'!$C$6:$U$35,19,FALSE))</f>
        <v/>
      </c>
      <c r="AR264" s="448" t="str">
        <f>IF(AR262="","",VLOOKUP(AR262,'シフト記号表（勤務時間帯）'!$C$6:$U$35,19,FALSE))</f>
        <v/>
      </c>
      <c r="AS264" s="448" t="str">
        <f>IF(AS262="","",VLOOKUP(AS262,'シフト記号表（勤務時間帯）'!$C$6:$U$35,19,FALSE))</f>
        <v/>
      </c>
      <c r="AT264" s="455" t="str">
        <f>IF(AT262="","",VLOOKUP(AT262,'シフト記号表（勤務時間帯）'!$C$6:$U$35,19,FALSE))</f>
        <v/>
      </c>
      <c r="AU264" s="442" t="str">
        <f>IF(AU262="","",VLOOKUP(AU262,'シフト記号表（勤務時間帯）'!$C$6:$U$35,19,FALSE))</f>
        <v/>
      </c>
      <c r="AV264" s="448" t="str">
        <f>IF(AV262="","",VLOOKUP(AV262,'シフト記号表（勤務時間帯）'!$C$6:$U$35,19,FALSE))</f>
        <v/>
      </c>
      <c r="AW264" s="448" t="str">
        <f>IF(AW262="","",VLOOKUP(AW262,'シフト記号表（勤務時間帯）'!$C$6:$U$35,19,FALSE))</f>
        <v/>
      </c>
      <c r="AX264" s="480">
        <f>IF($BB$3="４週",SUM(S264:AT264),IF($BB$3="暦月",SUM(S264:AW264),""))</f>
        <v>0</v>
      </c>
      <c r="AY264" s="491"/>
      <c r="AZ264" s="502">
        <f>IF($BB$3="４週",AX264/4,IF($BB$3="暦月",'地密通所（100名）'!AX264/('地密通所（100名）'!$BB$8/7),""))</f>
        <v>0</v>
      </c>
      <c r="BA264" s="510"/>
      <c r="BB264" s="306"/>
      <c r="BC264" s="130"/>
      <c r="BD264" s="130"/>
      <c r="BE264" s="130"/>
      <c r="BF264" s="142"/>
    </row>
    <row r="265" spans="2:58" ht="20.25" customHeight="1">
      <c r="B265" s="362">
        <f>B262+1</f>
        <v>82</v>
      </c>
      <c r="C265" s="34"/>
      <c r="D265" s="54"/>
      <c r="E265" s="64"/>
      <c r="F265" s="71"/>
      <c r="G265" s="71"/>
      <c r="H265" s="95"/>
      <c r="I265" s="103"/>
      <c r="J265" s="103"/>
      <c r="K265" s="108"/>
      <c r="L265" s="119"/>
      <c r="M265" s="129"/>
      <c r="N265" s="129"/>
      <c r="O265" s="141"/>
      <c r="P265" s="415" t="s">
        <v>70</v>
      </c>
      <c r="Q265" s="424"/>
      <c r="R265" s="432"/>
      <c r="S265" s="551"/>
      <c r="T265" s="553"/>
      <c r="U265" s="553"/>
      <c r="V265" s="553"/>
      <c r="W265" s="553"/>
      <c r="X265" s="553"/>
      <c r="Y265" s="554"/>
      <c r="Z265" s="551"/>
      <c r="AA265" s="553"/>
      <c r="AB265" s="553"/>
      <c r="AC265" s="553"/>
      <c r="AD265" s="553"/>
      <c r="AE265" s="553"/>
      <c r="AF265" s="554"/>
      <c r="AG265" s="551"/>
      <c r="AH265" s="553"/>
      <c r="AI265" s="553"/>
      <c r="AJ265" s="553"/>
      <c r="AK265" s="553"/>
      <c r="AL265" s="553"/>
      <c r="AM265" s="554"/>
      <c r="AN265" s="551"/>
      <c r="AO265" s="553"/>
      <c r="AP265" s="553"/>
      <c r="AQ265" s="553"/>
      <c r="AR265" s="553"/>
      <c r="AS265" s="553"/>
      <c r="AT265" s="554"/>
      <c r="AU265" s="551"/>
      <c r="AV265" s="553"/>
      <c r="AW265" s="553"/>
      <c r="AX265" s="556"/>
      <c r="AY265" s="560"/>
      <c r="AZ265" s="563"/>
      <c r="BA265" s="566"/>
      <c r="BB265" s="304"/>
      <c r="BC265" s="129"/>
      <c r="BD265" s="129"/>
      <c r="BE265" s="129"/>
      <c r="BF265" s="141"/>
    </row>
    <row r="266" spans="2:58" ht="20.25" customHeight="1">
      <c r="B266" s="362"/>
      <c r="C266" s="35"/>
      <c r="D266" s="55"/>
      <c r="E266" s="65"/>
      <c r="F266" s="69"/>
      <c r="G266" s="82"/>
      <c r="H266" s="94"/>
      <c r="I266" s="103"/>
      <c r="J266" s="103"/>
      <c r="K266" s="108"/>
      <c r="L266" s="118"/>
      <c r="M266" s="128"/>
      <c r="N266" s="128"/>
      <c r="O266" s="140"/>
      <c r="P266" s="413" t="s">
        <v>27</v>
      </c>
      <c r="Q266" s="422"/>
      <c r="R266" s="430"/>
      <c r="S266" s="441" t="str">
        <f>IF(S265="","",VLOOKUP(S265,'シフト記号表（勤務時間帯）'!$C$6:$K$35,9,FALSE))</f>
        <v/>
      </c>
      <c r="T266" s="447" t="str">
        <f>IF(T265="","",VLOOKUP(T265,'シフト記号表（勤務時間帯）'!$C$6:$K$35,9,FALSE))</f>
        <v/>
      </c>
      <c r="U266" s="447" t="str">
        <f>IF(U265="","",VLOOKUP(U265,'シフト記号表（勤務時間帯）'!$C$6:$K$35,9,FALSE))</f>
        <v/>
      </c>
      <c r="V266" s="447" t="str">
        <f>IF(V265="","",VLOOKUP(V265,'シフト記号表（勤務時間帯）'!$C$6:$K$35,9,FALSE))</f>
        <v/>
      </c>
      <c r="W266" s="447" t="str">
        <f>IF(W265="","",VLOOKUP(W265,'シフト記号表（勤務時間帯）'!$C$6:$K$35,9,FALSE))</f>
        <v/>
      </c>
      <c r="X266" s="447" t="str">
        <f>IF(X265="","",VLOOKUP(X265,'シフト記号表（勤務時間帯）'!$C$6:$K$35,9,FALSE))</f>
        <v/>
      </c>
      <c r="Y266" s="454" t="str">
        <f>IF(Y265="","",VLOOKUP(Y265,'シフト記号表（勤務時間帯）'!$C$6:$K$35,9,FALSE))</f>
        <v/>
      </c>
      <c r="Z266" s="441" t="str">
        <f>IF(Z265="","",VLOOKUP(Z265,'シフト記号表（勤務時間帯）'!$C$6:$K$35,9,FALSE))</f>
        <v/>
      </c>
      <c r="AA266" s="447" t="str">
        <f>IF(AA265="","",VLOOKUP(AA265,'シフト記号表（勤務時間帯）'!$C$6:$K$35,9,FALSE))</f>
        <v/>
      </c>
      <c r="AB266" s="447" t="str">
        <f>IF(AB265="","",VLOOKUP(AB265,'シフト記号表（勤務時間帯）'!$C$6:$K$35,9,FALSE))</f>
        <v/>
      </c>
      <c r="AC266" s="447" t="str">
        <f>IF(AC265="","",VLOOKUP(AC265,'シフト記号表（勤務時間帯）'!$C$6:$K$35,9,FALSE))</f>
        <v/>
      </c>
      <c r="AD266" s="447" t="str">
        <f>IF(AD265="","",VLOOKUP(AD265,'シフト記号表（勤務時間帯）'!$C$6:$K$35,9,FALSE))</f>
        <v/>
      </c>
      <c r="AE266" s="447" t="str">
        <f>IF(AE265="","",VLOOKUP(AE265,'シフト記号表（勤務時間帯）'!$C$6:$K$35,9,FALSE))</f>
        <v/>
      </c>
      <c r="AF266" s="454" t="str">
        <f>IF(AF265="","",VLOOKUP(AF265,'シフト記号表（勤務時間帯）'!$C$6:$K$35,9,FALSE))</f>
        <v/>
      </c>
      <c r="AG266" s="441" t="str">
        <f>IF(AG265="","",VLOOKUP(AG265,'シフト記号表（勤務時間帯）'!$C$6:$K$35,9,FALSE))</f>
        <v/>
      </c>
      <c r="AH266" s="447" t="str">
        <f>IF(AH265="","",VLOOKUP(AH265,'シフト記号表（勤務時間帯）'!$C$6:$K$35,9,FALSE))</f>
        <v/>
      </c>
      <c r="AI266" s="447" t="str">
        <f>IF(AI265="","",VLOOKUP(AI265,'シフト記号表（勤務時間帯）'!$C$6:$K$35,9,FALSE))</f>
        <v/>
      </c>
      <c r="AJ266" s="447" t="str">
        <f>IF(AJ265="","",VLOOKUP(AJ265,'シフト記号表（勤務時間帯）'!$C$6:$K$35,9,FALSE))</f>
        <v/>
      </c>
      <c r="AK266" s="447" t="str">
        <f>IF(AK265="","",VLOOKUP(AK265,'シフト記号表（勤務時間帯）'!$C$6:$K$35,9,FALSE))</f>
        <v/>
      </c>
      <c r="AL266" s="447" t="str">
        <f>IF(AL265="","",VLOOKUP(AL265,'シフト記号表（勤務時間帯）'!$C$6:$K$35,9,FALSE))</f>
        <v/>
      </c>
      <c r="AM266" s="454" t="str">
        <f>IF(AM265="","",VLOOKUP(AM265,'シフト記号表（勤務時間帯）'!$C$6:$K$35,9,FALSE))</f>
        <v/>
      </c>
      <c r="AN266" s="441" t="str">
        <f>IF(AN265="","",VLOOKUP(AN265,'シフト記号表（勤務時間帯）'!$C$6:$K$35,9,FALSE))</f>
        <v/>
      </c>
      <c r="AO266" s="447" t="str">
        <f>IF(AO265="","",VLOOKUP(AO265,'シフト記号表（勤務時間帯）'!$C$6:$K$35,9,FALSE))</f>
        <v/>
      </c>
      <c r="AP266" s="447" t="str">
        <f>IF(AP265="","",VLOOKUP(AP265,'シフト記号表（勤務時間帯）'!$C$6:$K$35,9,FALSE))</f>
        <v/>
      </c>
      <c r="AQ266" s="447" t="str">
        <f>IF(AQ265="","",VLOOKUP(AQ265,'シフト記号表（勤務時間帯）'!$C$6:$K$35,9,FALSE))</f>
        <v/>
      </c>
      <c r="AR266" s="447" t="str">
        <f>IF(AR265="","",VLOOKUP(AR265,'シフト記号表（勤務時間帯）'!$C$6:$K$35,9,FALSE))</f>
        <v/>
      </c>
      <c r="AS266" s="447" t="str">
        <f>IF(AS265="","",VLOOKUP(AS265,'シフト記号表（勤務時間帯）'!$C$6:$K$35,9,FALSE))</f>
        <v/>
      </c>
      <c r="AT266" s="454" t="str">
        <f>IF(AT265="","",VLOOKUP(AT265,'シフト記号表（勤務時間帯）'!$C$6:$K$35,9,FALSE))</f>
        <v/>
      </c>
      <c r="AU266" s="441" t="str">
        <f>IF(AU265="","",VLOOKUP(AU265,'シフト記号表（勤務時間帯）'!$C$6:$K$35,9,FALSE))</f>
        <v/>
      </c>
      <c r="AV266" s="447" t="str">
        <f>IF(AV265="","",VLOOKUP(AV265,'シフト記号表（勤務時間帯）'!$C$6:$K$35,9,FALSE))</f>
        <v/>
      </c>
      <c r="AW266" s="447" t="str">
        <f>IF(AW265="","",VLOOKUP(AW265,'シフト記号表（勤務時間帯）'!$C$6:$K$35,9,FALSE))</f>
        <v/>
      </c>
      <c r="AX266" s="479">
        <f>IF($BB$3="４週",SUM(S266:AT266),IF($BB$3="暦月",SUM(S266:AW266),""))</f>
        <v>0</v>
      </c>
      <c r="AY266" s="490"/>
      <c r="AZ266" s="501">
        <f>IF($BB$3="４週",AX266/4,IF($BB$3="暦月",'地密通所（100名）'!AX266/('地密通所（100名）'!$BB$8/7),""))</f>
        <v>0</v>
      </c>
      <c r="BA266" s="509"/>
      <c r="BB266" s="305"/>
      <c r="BC266" s="128"/>
      <c r="BD266" s="128"/>
      <c r="BE266" s="128"/>
      <c r="BF266" s="140"/>
    </row>
    <row r="267" spans="2:58" ht="20.25" customHeight="1">
      <c r="B267" s="362"/>
      <c r="C267" s="36"/>
      <c r="D267" s="56"/>
      <c r="E267" s="66"/>
      <c r="F267" s="543">
        <f>C265</f>
        <v>0</v>
      </c>
      <c r="G267" s="83"/>
      <c r="H267" s="94"/>
      <c r="I267" s="103"/>
      <c r="J267" s="103"/>
      <c r="K267" s="108"/>
      <c r="L267" s="120"/>
      <c r="M267" s="130"/>
      <c r="N267" s="130"/>
      <c r="O267" s="142"/>
      <c r="P267" s="414" t="s">
        <v>73</v>
      </c>
      <c r="Q267" s="423"/>
      <c r="R267" s="431"/>
      <c r="S267" s="442" t="str">
        <f>IF(S265="","",VLOOKUP(S265,'シフト記号表（勤務時間帯）'!$C$6:$U$35,19,FALSE))</f>
        <v/>
      </c>
      <c r="T267" s="448" t="str">
        <f>IF(T265="","",VLOOKUP(T265,'シフト記号表（勤務時間帯）'!$C$6:$U$35,19,FALSE))</f>
        <v/>
      </c>
      <c r="U267" s="448" t="str">
        <f>IF(U265="","",VLOOKUP(U265,'シフト記号表（勤務時間帯）'!$C$6:$U$35,19,FALSE))</f>
        <v/>
      </c>
      <c r="V267" s="448" t="str">
        <f>IF(V265="","",VLOOKUP(V265,'シフト記号表（勤務時間帯）'!$C$6:$U$35,19,FALSE))</f>
        <v/>
      </c>
      <c r="W267" s="448" t="str">
        <f>IF(W265="","",VLOOKUP(W265,'シフト記号表（勤務時間帯）'!$C$6:$U$35,19,FALSE))</f>
        <v/>
      </c>
      <c r="X267" s="448" t="str">
        <f>IF(X265="","",VLOOKUP(X265,'シフト記号表（勤務時間帯）'!$C$6:$U$35,19,FALSE))</f>
        <v/>
      </c>
      <c r="Y267" s="455" t="str">
        <f>IF(Y265="","",VLOOKUP(Y265,'シフト記号表（勤務時間帯）'!$C$6:$U$35,19,FALSE))</f>
        <v/>
      </c>
      <c r="Z267" s="442" t="str">
        <f>IF(Z265="","",VLOOKUP(Z265,'シフト記号表（勤務時間帯）'!$C$6:$U$35,19,FALSE))</f>
        <v/>
      </c>
      <c r="AA267" s="448" t="str">
        <f>IF(AA265="","",VLOOKUP(AA265,'シフト記号表（勤務時間帯）'!$C$6:$U$35,19,FALSE))</f>
        <v/>
      </c>
      <c r="AB267" s="448" t="str">
        <f>IF(AB265="","",VLOOKUP(AB265,'シフト記号表（勤務時間帯）'!$C$6:$U$35,19,FALSE))</f>
        <v/>
      </c>
      <c r="AC267" s="448" t="str">
        <f>IF(AC265="","",VLOOKUP(AC265,'シフト記号表（勤務時間帯）'!$C$6:$U$35,19,FALSE))</f>
        <v/>
      </c>
      <c r="AD267" s="448" t="str">
        <f>IF(AD265="","",VLOOKUP(AD265,'シフト記号表（勤務時間帯）'!$C$6:$U$35,19,FALSE))</f>
        <v/>
      </c>
      <c r="AE267" s="448" t="str">
        <f>IF(AE265="","",VLOOKUP(AE265,'シフト記号表（勤務時間帯）'!$C$6:$U$35,19,FALSE))</f>
        <v/>
      </c>
      <c r="AF267" s="455" t="str">
        <f>IF(AF265="","",VLOOKUP(AF265,'シフト記号表（勤務時間帯）'!$C$6:$U$35,19,FALSE))</f>
        <v/>
      </c>
      <c r="AG267" s="442" t="str">
        <f>IF(AG265="","",VLOOKUP(AG265,'シフト記号表（勤務時間帯）'!$C$6:$U$35,19,FALSE))</f>
        <v/>
      </c>
      <c r="AH267" s="448" t="str">
        <f>IF(AH265="","",VLOOKUP(AH265,'シフト記号表（勤務時間帯）'!$C$6:$U$35,19,FALSE))</f>
        <v/>
      </c>
      <c r="AI267" s="448" t="str">
        <f>IF(AI265="","",VLOOKUP(AI265,'シフト記号表（勤務時間帯）'!$C$6:$U$35,19,FALSE))</f>
        <v/>
      </c>
      <c r="AJ267" s="448" t="str">
        <f>IF(AJ265="","",VLOOKUP(AJ265,'シフト記号表（勤務時間帯）'!$C$6:$U$35,19,FALSE))</f>
        <v/>
      </c>
      <c r="AK267" s="448" t="str">
        <f>IF(AK265="","",VLOOKUP(AK265,'シフト記号表（勤務時間帯）'!$C$6:$U$35,19,FALSE))</f>
        <v/>
      </c>
      <c r="AL267" s="448" t="str">
        <f>IF(AL265="","",VLOOKUP(AL265,'シフト記号表（勤務時間帯）'!$C$6:$U$35,19,FALSE))</f>
        <v/>
      </c>
      <c r="AM267" s="455" t="str">
        <f>IF(AM265="","",VLOOKUP(AM265,'シフト記号表（勤務時間帯）'!$C$6:$U$35,19,FALSE))</f>
        <v/>
      </c>
      <c r="AN267" s="442" t="str">
        <f>IF(AN265="","",VLOOKUP(AN265,'シフト記号表（勤務時間帯）'!$C$6:$U$35,19,FALSE))</f>
        <v/>
      </c>
      <c r="AO267" s="448" t="str">
        <f>IF(AO265="","",VLOOKUP(AO265,'シフト記号表（勤務時間帯）'!$C$6:$U$35,19,FALSE))</f>
        <v/>
      </c>
      <c r="AP267" s="448" t="str">
        <f>IF(AP265="","",VLOOKUP(AP265,'シフト記号表（勤務時間帯）'!$C$6:$U$35,19,FALSE))</f>
        <v/>
      </c>
      <c r="AQ267" s="448" t="str">
        <f>IF(AQ265="","",VLOOKUP(AQ265,'シフト記号表（勤務時間帯）'!$C$6:$U$35,19,FALSE))</f>
        <v/>
      </c>
      <c r="AR267" s="448" t="str">
        <f>IF(AR265="","",VLOOKUP(AR265,'シフト記号表（勤務時間帯）'!$C$6:$U$35,19,FALSE))</f>
        <v/>
      </c>
      <c r="AS267" s="448" t="str">
        <f>IF(AS265="","",VLOOKUP(AS265,'シフト記号表（勤務時間帯）'!$C$6:$U$35,19,FALSE))</f>
        <v/>
      </c>
      <c r="AT267" s="455" t="str">
        <f>IF(AT265="","",VLOOKUP(AT265,'シフト記号表（勤務時間帯）'!$C$6:$U$35,19,FALSE))</f>
        <v/>
      </c>
      <c r="AU267" s="442" t="str">
        <f>IF(AU265="","",VLOOKUP(AU265,'シフト記号表（勤務時間帯）'!$C$6:$U$35,19,FALSE))</f>
        <v/>
      </c>
      <c r="AV267" s="448" t="str">
        <f>IF(AV265="","",VLOOKUP(AV265,'シフト記号表（勤務時間帯）'!$C$6:$U$35,19,FALSE))</f>
        <v/>
      </c>
      <c r="AW267" s="448" t="str">
        <f>IF(AW265="","",VLOOKUP(AW265,'シフト記号表（勤務時間帯）'!$C$6:$U$35,19,FALSE))</f>
        <v/>
      </c>
      <c r="AX267" s="480">
        <f>IF($BB$3="４週",SUM(S267:AT267),IF($BB$3="暦月",SUM(S267:AW267),""))</f>
        <v>0</v>
      </c>
      <c r="AY267" s="491"/>
      <c r="AZ267" s="502">
        <f>IF($BB$3="４週",AX267/4,IF($BB$3="暦月",'地密通所（100名）'!AX267/('地密通所（100名）'!$BB$8/7),""))</f>
        <v>0</v>
      </c>
      <c r="BA267" s="510"/>
      <c r="BB267" s="306"/>
      <c r="BC267" s="130"/>
      <c r="BD267" s="130"/>
      <c r="BE267" s="130"/>
      <c r="BF267" s="142"/>
    </row>
    <row r="268" spans="2:58" ht="20.25" customHeight="1">
      <c r="B268" s="362">
        <f>B265+1</f>
        <v>83</v>
      </c>
      <c r="C268" s="34"/>
      <c r="D268" s="54"/>
      <c r="E268" s="64"/>
      <c r="F268" s="71"/>
      <c r="G268" s="71"/>
      <c r="H268" s="95"/>
      <c r="I268" s="103"/>
      <c r="J268" s="103"/>
      <c r="K268" s="108"/>
      <c r="L268" s="119"/>
      <c r="M268" s="129"/>
      <c r="N268" s="129"/>
      <c r="O268" s="141"/>
      <c r="P268" s="415" t="s">
        <v>70</v>
      </c>
      <c r="Q268" s="424"/>
      <c r="R268" s="432"/>
      <c r="S268" s="551"/>
      <c r="T268" s="553"/>
      <c r="U268" s="553"/>
      <c r="V268" s="553"/>
      <c r="W268" s="553"/>
      <c r="X268" s="553"/>
      <c r="Y268" s="554"/>
      <c r="Z268" s="551"/>
      <c r="AA268" s="553"/>
      <c r="AB268" s="553"/>
      <c r="AC268" s="553"/>
      <c r="AD268" s="553"/>
      <c r="AE268" s="553"/>
      <c r="AF268" s="554"/>
      <c r="AG268" s="551"/>
      <c r="AH268" s="553"/>
      <c r="AI268" s="553"/>
      <c r="AJ268" s="553"/>
      <c r="AK268" s="553"/>
      <c r="AL268" s="553"/>
      <c r="AM268" s="554"/>
      <c r="AN268" s="551"/>
      <c r="AO268" s="553"/>
      <c r="AP268" s="553"/>
      <c r="AQ268" s="553"/>
      <c r="AR268" s="553"/>
      <c r="AS268" s="553"/>
      <c r="AT268" s="554"/>
      <c r="AU268" s="551"/>
      <c r="AV268" s="553"/>
      <c r="AW268" s="553"/>
      <c r="AX268" s="556"/>
      <c r="AY268" s="560"/>
      <c r="AZ268" s="563"/>
      <c r="BA268" s="566"/>
      <c r="BB268" s="304"/>
      <c r="BC268" s="129"/>
      <c r="BD268" s="129"/>
      <c r="BE268" s="129"/>
      <c r="BF268" s="141"/>
    </row>
    <row r="269" spans="2:58" ht="20.25" customHeight="1">
      <c r="B269" s="362"/>
      <c r="C269" s="35"/>
      <c r="D269" s="55"/>
      <c r="E269" s="65"/>
      <c r="F269" s="69"/>
      <c r="G269" s="82"/>
      <c r="H269" s="94"/>
      <c r="I269" s="103"/>
      <c r="J269" s="103"/>
      <c r="K269" s="108"/>
      <c r="L269" s="118"/>
      <c r="M269" s="128"/>
      <c r="N269" s="128"/>
      <c r="O269" s="140"/>
      <c r="P269" s="413" t="s">
        <v>27</v>
      </c>
      <c r="Q269" s="422"/>
      <c r="R269" s="430"/>
      <c r="S269" s="441" t="str">
        <f>IF(S268="","",VLOOKUP(S268,'シフト記号表（勤務時間帯）'!$C$6:$K$35,9,FALSE))</f>
        <v/>
      </c>
      <c r="T269" s="447" t="str">
        <f>IF(T268="","",VLOOKUP(T268,'シフト記号表（勤務時間帯）'!$C$6:$K$35,9,FALSE))</f>
        <v/>
      </c>
      <c r="U269" s="447" t="str">
        <f>IF(U268="","",VLOOKUP(U268,'シフト記号表（勤務時間帯）'!$C$6:$K$35,9,FALSE))</f>
        <v/>
      </c>
      <c r="V269" s="447" t="str">
        <f>IF(V268="","",VLOOKUP(V268,'シフト記号表（勤務時間帯）'!$C$6:$K$35,9,FALSE))</f>
        <v/>
      </c>
      <c r="W269" s="447" t="str">
        <f>IF(W268="","",VLOOKUP(W268,'シフト記号表（勤務時間帯）'!$C$6:$K$35,9,FALSE))</f>
        <v/>
      </c>
      <c r="X269" s="447" t="str">
        <f>IF(X268="","",VLOOKUP(X268,'シフト記号表（勤務時間帯）'!$C$6:$K$35,9,FALSE))</f>
        <v/>
      </c>
      <c r="Y269" s="454" t="str">
        <f>IF(Y268="","",VLOOKUP(Y268,'シフト記号表（勤務時間帯）'!$C$6:$K$35,9,FALSE))</f>
        <v/>
      </c>
      <c r="Z269" s="441" t="str">
        <f>IF(Z268="","",VLOOKUP(Z268,'シフト記号表（勤務時間帯）'!$C$6:$K$35,9,FALSE))</f>
        <v/>
      </c>
      <c r="AA269" s="447" t="str">
        <f>IF(AA268="","",VLOOKUP(AA268,'シフト記号表（勤務時間帯）'!$C$6:$K$35,9,FALSE))</f>
        <v/>
      </c>
      <c r="AB269" s="447" t="str">
        <f>IF(AB268="","",VLOOKUP(AB268,'シフト記号表（勤務時間帯）'!$C$6:$K$35,9,FALSE))</f>
        <v/>
      </c>
      <c r="AC269" s="447" t="str">
        <f>IF(AC268="","",VLOOKUP(AC268,'シフト記号表（勤務時間帯）'!$C$6:$K$35,9,FALSE))</f>
        <v/>
      </c>
      <c r="AD269" s="447" t="str">
        <f>IF(AD268="","",VLOOKUP(AD268,'シフト記号表（勤務時間帯）'!$C$6:$K$35,9,FALSE))</f>
        <v/>
      </c>
      <c r="AE269" s="447" t="str">
        <f>IF(AE268="","",VLOOKUP(AE268,'シフト記号表（勤務時間帯）'!$C$6:$K$35,9,FALSE))</f>
        <v/>
      </c>
      <c r="AF269" s="454" t="str">
        <f>IF(AF268="","",VLOOKUP(AF268,'シフト記号表（勤務時間帯）'!$C$6:$K$35,9,FALSE))</f>
        <v/>
      </c>
      <c r="AG269" s="441" t="str">
        <f>IF(AG268="","",VLOOKUP(AG268,'シフト記号表（勤務時間帯）'!$C$6:$K$35,9,FALSE))</f>
        <v/>
      </c>
      <c r="AH269" s="447" t="str">
        <f>IF(AH268="","",VLOOKUP(AH268,'シフト記号表（勤務時間帯）'!$C$6:$K$35,9,FALSE))</f>
        <v/>
      </c>
      <c r="AI269" s="447" t="str">
        <f>IF(AI268="","",VLOOKUP(AI268,'シフト記号表（勤務時間帯）'!$C$6:$K$35,9,FALSE))</f>
        <v/>
      </c>
      <c r="AJ269" s="447" t="str">
        <f>IF(AJ268="","",VLOOKUP(AJ268,'シフト記号表（勤務時間帯）'!$C$6:$K$35,9,FALSE))</f>
        <v/>
      </c>
      <c r="AK269" s="447" t="str">
        <f>IF(AK268="","",VLOOKUP(AK268,'シフト記号表（勤務時間帯）'!$C$6:$K$35,9,FALSE))</f>
        <v/>
      </c>
      <c r="AL269" s="447" t="str">
        <f>IF(AL268="","",VLOOKUP(AL268,'シフト記号表（勤務時間帯）'!$C$6:$K$35,9,FALSE))</f>
        <v/>
      </c>
      <c r="AM269" s="454" t="str">
        <f>IF(AM268="","",VLOOKUP(AM268,'シフト記号表（勤務時間帯）'!$C$6:$K$35,9,FALSE))</f>
        <v/>
      </c>
      <c r="AN269" s="441" t="str">
        <f>IF(AN268="","",VLOOKUP(AN268,'シフト記号表（勤務時間帯）'!$C$6:$K$35,9,FALSE))</f>
        <v/>
      </c>
      <c r="AO269" s="447" t="str">
        <f>IF(AO268="","",VLOOKUP(AO268,'シフト記号表（勤務時間帯）'!$C$6:$K$35,9,FALSE))</f>
        <v/>
      </c>
      <c r="AP269" s="447" t="str">
        <f>IF(AP268="","",VLOOKUP(AP268,'シフト記号表（勤務時間帯）'!$C$6:$K$35,9,FALSE))</f>
        <v/>
      </c>
      <c r="AQ269" s="447" t="str">
        <f>IF(AQ268="","",VLOOKUP(AQ268,'シフト記号表（勤務時間帯）'!$C$6:$K$35,9,FALSE))</f>
        <v/>
      </c>
      <c r="AR269" s="447" t="str">
        <f>IF(AR268="","",VLOOKUP(AR268,'シフト記号表（勤務時間帯）'!$C$6:$K$35,9,FALSE))</f>
        <v/>
      </c>
      <c r="AS269" s="447" t="str">
        <f>IF(AS268="","",VLOOKUP(AS268,'シフト記号表（勤務時間帯）'!$C$6:$K$35,9,FALSE))</f>
        <v/>
      </c>
      <c r="AT269" s="454" t="str">
        <f>IF(AT268="","",VLOOKUP(AT268,'シフト記号表（勤務時間帯）'!$C$6:$K$35,9,FALSE))</f>
        <v/>
      </c>
      <c r="AU269" s="441" t="str">
        <f>IF(AU268="","",VLOOKUP(AU268,'シフト記号表（勤務時間帯）'!$C$6:$K$35,9,FALSE))</f>
        <v/>
      </c>
      <c r="AV269" s="447" t="str">
        <f>IF(AV268="","",VLOOKUP(AV268,'シフト記号表（勤務時間帯）'!$C$6:$K$35,9,FALSE))</f>
        <v/>
      </c>
      <c r="AW269" s="447" t="str">
        <f>IF(AW268="","",VLOOKUP(AW268,'シフト記号表（勤務時間帯）'!$C$6:$K$35,9,FALSE))</f>
        <v/>
      </c>
      <c r="AX269" s="479">
        <f>IF($BB$3="４週",SUM(S269:AT269),IF($BB$3="暦月",SUM(S269:AW269),""))</f>
        <v>0</v>
      </c>
      <c r="AY269" s="490"/>
      <c r="AZ269" s="501">
        <f>IF($BB$3="４週",AX269/4,IF($BB$3="暦月",'地密通所（100名）'!AX269/('地密通所（100名）'!$BB$8/7),""))</f>
        <v>0</v>
      </c>
      <c r="BA269" s="509"/>
      <c r="BB269" s="305"/>
      <c r="BC269" s="128"/>
      <c r="BD269" s="128"/>
      <c r="BE269" s="128"/>
      <c r="BF269" s="140"/>
    </row>
    <row r="270" spans="2:58" ht="20.25" customHeight="1">
      <c r="B270" s="362"/>
      <c r="C270" s="36"/>
      <c r="D270" s="56"/>
      <c r="E270" s="66"/>
      <c r="F270" s="543">
        <f>C268</f>
        <v>0</v>
      </c>
      <c r="G270" s="83"/>
      <c r="H270" s="94"/>
      <c r="I270" s="103"/>
      <c r="J270" s="103"/>
      <c r="K270" s="108"/>
      <c r="L270" s="120"/>
      <c r="M270" s="130"/>
      <c r="N270" s="130"/>
      <c r="O270" s="142"/>
      <c r="P270" s="414" t="s">
        <v>73</v>
      </c>
      <c r="Q270" s="423"/>
      <c r="R270" s="431"/>
      <c r="S270" s="442" t="str">
        <f>IF(S268="","",VLOOKUP(S268,'シフト記号表（勤務時間帯）'!$C$6:$U$35,19,FALSE))</f>
        <v/>
      </c>
      <c r="T270" s="448" t="str">
        <f>IF(T268="","",VLOOKUP(T268,'シフト記号表（勤務時間帯）'!$C$6:$U$35,19,FALSE))</f>
        <v/>
      </c>
      <c r="U270" s="448" t="str">
        <f>IF(U268="","",VLOOKUP(U268,'シフト記号表（勤務時間帯）'!$C$6:$U$35,19,FALSE))</f>
        <v/>
      </c>
      <c r="V270" s="448" t="str">
        <f>IF(V268="","",VLOOKUP(V268,'シフト記号表（勤務時間帯）'!$C$6:$U$35,19,FALSE))</f>
        <v/>
      </c>
      <c r="W270" s="448" t="str">
        <f>IF(W268="","",VLOOKUP(W268,'シフト記号表（勤務時間帯）'!$C$6:$U$35,19,FALSE))</f>
        <v/>
      </c>
      <c r="X270" s="448" t="str">
        <f>IF(X268="","",VLOOKUP(X268,'シフト記号表（勤務時間帯）'!$C$6:$U$35,19,FALSE))</f>
        <v/>
      </c>
      <c r="Y270" s="455" t="str">
        <f>IF(Y268="","",VLOOKUP(Y268,'シフト記号表（勤務時間帯）'!$C$6:$U$35,19,FALSE))</f>
        <v/>
      </c>
      <c r="Z270" s="442" t="str">
        <f>IF(Z268="","",VLOOKUP(Z268,'シフト記号表（勤務時間帯）'!$C$6:$U$35,19,FALSE))</f>
        <v/>
      </c>
      <c r="AA270" s="448" t="str">
        <f>IF(AA268="","",VLOOKUP(AA268,'シフト記号表（勤務時間帯）'!$C$6:$U$35,19,FALSE))</f>
        <v/>
      </c>
      <c r="AB270" s="448" t="str">
        <f>IF(AB268="","",VLOOKUP(AB268,'シフト記号表（勤務時間帯）'!$C$6:$U$35,19,FALSE))</f>
        <v/>
      </c>
      <c r="AC270" s="448" t="str">
        <f>IF(AC268="","",VLOOKUP(AC268,'シフト記号表（勤務時間帯）'!$C$6:$U$35,19,FALSE))</f>
        <v/>
      </c>
      <c r="AD270" s="448" t="str">
        <f>IF(AD268="","",VLOOKUP(AD268,'シフト記号表（勤務時間帯）'!$C$6:$U$35,19,FALSE))</f>
        <v/>
      </c>
      <c r="AE270" s="448" t="str">
        <f>IF(AE268="","",VLOOKUP(AE268,'シフト記号表（勤務時間帯）'!$C$6:$U$35,19,FALSE))</f>
        <v/>
      </c>
      <c r="AF270" s="455" t="str">
        <f>IF(AF268="","",VLOOKUP(AF268,'シフト記号表（勤務時間帯）'!$C$6:$U$35,19,FALSE))</f>
        <v/>
      </c>
      <c r="AG270" s="442" t="str">
        <f>IF(AG268="","",VLOOKUP(AG268,'シフト記号表（勤務時間帯）'!$C$6:$U$35,19,FALSE))</f>
        <v/>
      </c>
      <c r="AH270" s="448" t="str">
        <f>IF(AH268="","",VLOOKUP(AH268,'シフト記号表（勤務時間帯）'!$C$6:$U$35,19,FALSE))</f>
        <v/>
      </c>
      <c r="AI270" s="448" t="str">
        <f>IF(AI268="","",VLOOKUP(AI268,'シフト記号表（勤務時間帯）'!$C$6:$U$35,19,FALSE))</f>
        <v/>
      </c>
      <c r="AJ270" s="448" t="str">
        <f>IF(AJ268="","",VLOOKUP(AJ268,'シフト記号表（勤務時間帯）'!$C$6:$U$35,19,FALSE))</f>
        <v/>
      </c>
      <c r="AK270" s="448" t="str">
        <f>IF(AK268="","",VLOOKUP(AK268,'シフト記号表（勤務時間帯）'!$C$6:$U$35,19,FALSE))</f>
        <v/>
      </c>
      <c r="AL270" s="448" t="str">
        <f>IF(AL268="","",VLOOKUP(AL268,'シフト記号表（勤務時間帯）'!$C$6:$U$35,19,FALSE))</f>
        <v/>
      </c>
      <c r="AM270" s="455" t="str">
        <f>IF(AM268="","",VLOOKUP(AM268,'シフト記号表（勤務時間帯）'!$C$6:$U$35,19,FALSE))</f>
        <v/>
      </c>
      <c r="AN270" s="442" t="str">
        <f>IF(AN268="","",VLOOKUP(AN268,'シフト記号表（勤務時間帯）'!$C$6:$U$35,19,FALSE))</f>
        <v/>
      </c>
      <c r="AO270" s="448" t="str">
        <f>IF(AO268="","",VLOOKUP(AO268,'シフト記号表（勤務時間帯）'!$C$6:$U$35,19,FALSE))</f>
        <v/>
      </c>
      <c r="AP270" s="448" t="str">
        <f>IF(AP268="","",VLOOKUP(AP268,'シフト記号表（勤務時間帯）'!$C$6:$U$35,19,FALSE))</f>
        <v/>
      </c>
      <c r="AQ270" s="448" t="str">
        <f>IF(AQ268="","",VLOOKUP(AQ268,'シフト記号表（勤務時間帯）'!$C$6:$U$35,19,FALSE))</f>
        <v/>
      </c>
      <c r="AR270" s="448" t="str">
        <f>IF(AR268="","",VLOOKUP(AR268,'シフト記号表（勤務時間帯）'!$C$6:$U$35,19,FALSE))</f>
        <v/>
      </c>
      <c r="AS270" s="448" t="str">
        <f>IF(AS268="","",VLOOKUP(AS268,'シフト記号表（勤務時間帯）'!$C$6:$U$35,19,FALSE))</f>
        <v/>
      </c>
      <c r="AT270" s="455" t="str">
        <f>IF(AT268="","",VLOOKUP(AT268,'シフト記号表（勤務時間帯）'!$C$6:$U$35,19,FALSE))</f>
        <v/>
      </c>
      <c r="AU270" s="442" t="str">
        <f>IF(AU268="","",VLOOKUP(AU268,'シフト記号表（勤務時間帯）'!$C$6:$U$35,19,FALSE))</f>
        <v/>
      </c>
      <c r="AV270" s="448" t="str">
        <f>IF(AV268="","",VLOOKUP(AV268,'シフト記号表（勤務時間帯）'!$C$6:$U$35,19,FALSE))</f>
        <v/>
      </c>
      <c r="AW270" s="448" t="str">
        <f>IF(AW268="","",VLOOKUP(AW268,'シフト記号表（勤務時間帯）'!$C$6:$U$35,19,FALSE))</f>
        <v/>
      </c>
      <c r="AX270" s="480">
        <f>IF($BB$3="４週",SUM(S270:AT270),IF($BB$3="暦月",SUM(S270:AW270),""))</f>
        <v>0</v>
      </c>
      <c r="AY270" s="491"/>
      <c r="AZ270" s="502">
        <f>IF($BB$3="４週",AX270/4,IF($BB$3="暦月",'地密通所（100名）'!AX270/('地密通所（100名）'!$BB$8/7),""))</f>
        <v>0</v>
      </c>
      <c r="BA270" s="510"/>
      <c r="BB270" s="306"/>
      <c r="BC270" s="130"/>
      <c r="BD270" s="130"/>
      <c r="BE270" s="130"/>
      <c r="BF270" s="142"/>
    </row>
    <row r="271" spans="2:58" ht="20.25" customHeight="1">
      <c r="B271" s="362">
        <f>B268+1</f>
        <v>84</v>
      </c>
      <c r="C271" s="34"/>
      <c r="D271" s="54"/>
      <c r="E271" s="64"/>
      <c r="F271" s="71"/>
      <c r="G271" s="71"/>
      <c r="H271" s="95"/>
      <c r="I271" s="103"/>
      <c r="J271" s="103"/>
      <c r="K271" s="108"/>
      <c r="L271" s="119"/>
      <c r="M271" s="129"/>
      <c r="N271" s="129"/>
      <c r="O271" s="141"/>
      <c r="P271" s="415" t="s">
        <v>70</v>
      </c>
      <c r="Q271" s="424"/>
      <c r="R271" s="432"/>
      <c r="S271" s="551"/>
      <c r="T271" s="553"/>
      <c r="U271" s="553"/>
      <c r="V271" s="553"/>
      <c r="W271" s="553"/>
      <c r="X271" s="553"/>
      <c r="Y271" s="554"/>
      <c r="Z271" s="551"/>
      <c r="AA271" s="553"/>
      <c r="AB271" s="553"/>
      <c r="AC271" s="553"/>
      <c r="AD271" s="553"/>
      <c r="AE271" s="553"/>
      <c r="AF271" s="554"/>
      <c r="AG271" s="551"/>
      <c r="AH271" s="553"/>
      <c r="AI271" s="553"/>
      <c r="AJ271" s="553"/>
      <c r="AK271" s="553"/>
      <c r="AL271" s="553"/>
      <c r="AM271" s="554"/>
      <c r="AN271" s="551"/>
      <c r="AO271" s="553"/>
      <c r="AP271" s="553"/>
      <c r="AQ271" s="553"/>
      <c r="AR271" s="553"/>
      <c r="AS271" s="553"/>
      <c r="AT271" s="554"/>
      <c r="AU271" s="551"/>
      <c r="AV271" s="553"/>
      <c r="AW271" s="553"/>
      <c r="AX271" s="556"/>
      <c r="AY271" s="560"/>
      <c r="AZ271" s="563"/>
      <c r="BA271" s="566"/>
      <c r="BB271" s="304"/>
      <c r="BC271" s="129"/>
      <c r="BD271" s="129"/>
      <c r="BE271" s="129"/>
      <c r="BF271" s="141"/>
    </row>
    <row r="272" spans="2:58" ht="20.25" customHeight="1">
      <c r="B272" s="362"/>
      <c r="C272" s="35"/>
      <c r="D272" s="55"/>
      <c r="E272" s="65"/>
      <c r="F272" s="69"/>
      <c r="G272" s="82"/>
      <c r="H272" s="94"/>
      <c r="I272" s="103"/>
      <c r="J272" s="103"/>
      <c r="K272" s="108"/>
      <c r="L272" s="118"/>
      <c r="M272" s="128"/>
      <c r="N272" s="128"/>
      <c r="O272" s="140"/>
      <c r="P272" s="413" t="s">
        <v>27</v>
      </c>
      <c r="Q272" s="422"/>
      <c r="R272" s="430"/>
      <c r="S272" s="441" t="str">
        <f>IF(S271="","",VLOOKUP(S271,'シフト記号表（勤務時間帯）'!$C$6:$K$35,9,FALSE))</f>
        <v/>
      </c>
      <c r="T272" s="447" t="str">
        <f>IF(T271="","",VLOOKUP(T271,'シフト記号表（勤務時間帯）'!$C$6:$K$35,9,FALSE))</f>
        <v/>
      </c>
      <c r="U272" s="447" t="str">
        <f>IF(U271="","",VLOOKUP(U271,'シフト記号表（勤務時間帯）'!$C$6:$K$35,9,FALSE))</f>
        <v/>
      </c>
      <c r="V272" s="447" t="str">
        <f>IF(V271="","",VLOOKUP(V271,'シフト記号表（勤務時間帯）'!$C$6:$K$35,9,FALSE))</f>
        <v/>
      </c>
      <c r="W272" s="447" t="str">
        <f>IF(W271="","",VLOOKUP(W271,'シフト記号表（勤務時間帯）'!$C$6:$K$35,9,FALSE))</f>
        <v/>
      </c>
      <c r="X272" s="447" t="str">
        <f>IF(X271="","",VLOOKUP(X271,'シフト記号表（勤務時間帯）'!$C$6:$K$35,9,FALSE))</f>
        <v/>
      </c>
      <c r="Y272" s="454" t="str">
        <f>IF(Y271="","",VLOOKUP(Y271,'シフト記号表（勤務時間帯）'!$C$6:$K$35,9,FALSE))</f>
        <v/>
      </c>
      <c r="Z272" s="441" t="str">
        <f>IF(Z271="","",VLOOKUP(Z271,'シフト記号表（勤務時間帯）'!$C$6:$K$35,9,FALSE))</f>
        <v/>
      </c>
      <c r="AA272" s="447" t="str">
        <f>IF(AA271="","",VLOOKUP(AA271,'シフト記号表（勤務時間帯）'!$C$6:$K$35,9,FALSE))</f>
        <v/>
      </c>
      <c r="AB272" s="447" t="str">
        <f>IF(AB271="","",VLOOKUP(AB271,'シフト記号表（勤務時間帯）'!$C$6:$K$35,9,FALSE))</f>
        <v/>
      </c>
      <c r="AC272" s="447" t="str">
        <f>IF(AC271="","",VLOOKUP(AC271,'シフト記号表（勤務時間帯）'!$C$6:$K$35,9,FALSE))</f>
        <v/>
      </c>
      <c r="AD272" s="447" t="str">
        <f>IF(AD271="","",VLOOKUP(AD271,'シフト記号表（勤務時間帯）'!$C$6:$K$35,9,FALSE))</f>
        <v/>
      </c>
      <c r="AE272" s="447" t="str">
        <f>IF(AE271="","",VLOOKUP(AE271,'シフト記号表（勤務時間帯）'!$C$6:$K$35,9,FALSE))</f>
        <v/>
      </c>
      <c r="AF272" s="454" t="str">
        <f>IF(AF271="","",VLOOKUP(AF271,'シフト記号表（勤務時間帯）'!$C$6:$K$35,9,FALSE))</f>
        <v/>
      </c>
      <c r="AG272" s="441" t="str">
        <f>IF(AG271="","",VLOOKUP(AG271,'シフト記号表（勤務時間帯）'!$C$6:$K$35,9,FALSE))</f>
        <v/>
      </c>
      <c r="AH272" s="447" t="str">
        <f>IF(AH271="","",VLOOKUP(AH271,'シフト記号表（勤務時間帯）'!$C$6:$K$35,9,FALSE))</f>
        <v/>
      </c>
      <c r="AI272" s="447" t="str">
        <f>IF(AI271="","",VLOOKUP(AI271,'シフト記号表（勤務時間帯）'!$C$6:$K$35,9,FALSE))</f>
        <v/>
      </c>
      <c r="AJ272" s="447" t="str">
        <f>IF(AJ271="","",VLOOKUP(AJ271,'シフト記号表（勤務時間帯）'!$C$6:$K$35,9,FALSE))</f>
        <v/>
      </c>
      <c r="AK272" s="447" t="str">
        <f>IF(AK271="","",VLOOKUP(AK271,'シフト記号表（勤務時間帯）'!$C$6:$K$35,9,FALSE))</f>
        <v/>
      </c>
      <c r="AL272" s="447" t="str">
        <f>IF(AL271="","",VLOOKUP(AL271,'シフト記号表（勤務時間帯）'!$C$6:$K$35,9,FALSE))</f>
        <v/>
      </c>
      <c r="AM272" s="454" t="str">
        <f>IF(AM271="","",VLOOKUP(AM271,'シフト記号表（勤務時間帯）'!$C$6:$K$35,9,FALSE))</f>
        <v/>
      </c>
      <c r="AN272" s="441" t="str">
        <f>IF(AN271="","",VLOOKUP(AN271,'シフト記号表（勤務時間帯）'!$C$6:$K$35,9,FALSE))</f>
        <v/>
      </c>
      <c r="AO272" s="447" t="str">
        <f>IF(AO271="","",VLOOKUP(AO271,'シフト記号表（勤務時間帯）'!$C$6:$K$35,9,FALSE))</f>
        <v/>
      </c>
      <c r="AP272" s="447" t="str">
        <f>IF(AP271="","",VLOOKUP(AP271,'シフト記号表（勤務時間帯）'!$C$6:$K$35,9,FALSE))</f>
        <v/>
      </c>
      <c r="AQ272" s="447" t="str">
        <f>IF(AQ271="","",VLOOKUP(AQ271,'シフト記号表（勤務時間帯）'!$C$6:$K$35,9,FALSE))</f>
        <v/>
      </c>
      <c r="AR272" s="447" t="str">
        <f>IF(AR271="","",VLOOKUP(AR271,'シフト記号表（勤務時間帯）'!$C$6:$K$35,9,FALSE))</f>
        <v/>
      </c>
      <c r="AS272" s="447" t="str">
        <f>IF(AS271="","",VLOOKUP(AS271,'シフト記号表（勤務時間帯）'!$C$6:$K$35,9,FALSE))</f>
        <v/>
      </c>
      <c r="AT272" s="454" t="str">
        <f>IF(AT271="","",VLOOKUP(AT271,'シフト記号表（勤務時間帯）'!$C$6:$K$35,9,FALSE))</f>
        <v/>
      </c>
      <c r="AU272" s="441" t="str">
        <f>IF(AU271="","",VLOOKUP(AU271,'シフト記号表（勤務時間帯）'!$C$6:$K$35,9,FALSE))</f>
        <v/>
      </c>
      <c r="AV272" s="447" t="str">
        <f>IF(AV271="","",VLOOKUP(AV271,'シフト記号表（勤務時間帯）'!$C$6:$K$35,9,FALSE))</f>
        <v/>
      </c>
      <c r="AW272" s="447" t="str">
        <f>IF(AW271="","",VLOOKUP(AW271,'シフト記号表（勤務時間帯）'!$C$6:$K$35,9,FALSE))</f>
        <v/>
      </c>
      <c r="AX272" s="479">
        <f>IF($BB$3="４週",SUM(S272:AT272),IF($BB$3="暦月",SUM(S272:AW272),""))</f>
        <v>0</v>
      </c>
      <c r="AY272" s="490"/>
      <c r="AZ272" s="501">
        <f>IF($BB$3="４週",AX272/4,IF($BB$3="暦月",'地密通所（100名）'!AX272/('地密通所（100名）'!$BB$8/7),""))</f>
        <v>0</v>
      </c>
      <c r="BA272" s="509"/>
      <c r="BB272" s="305"/>
      <c r="BC272" s="128"/>
      <c r="BD272" s="128"/>
      <c r="BE272" s="128"/>
      <c r="BF272" s="140"/>
    </row>
    <row r="273" spans="2:58" ht="20.25" customHeight="1">
      <c r="B273" s="362"/>
      <c r="C273" s="36"/>
      <c r="D273" s="56"/>
      <c r="E273" s="66"/>
      <c r="F273" s="543">
        <f>C271</f>
        <v>0</v>
      </c>
      <c r="G273" s="83"/>
      <c r="H273" s="94"/>
      <c r="I273" s="103"/>
      <c r="J273" s="103"/>
      <c r="K273" s="108"/>
      <c r="L273" s="120"/>
      <c r="M273" s="130"/>
      <c r="N273" s="130"/>
      <c r="O273" s="142"/>
      <c r="P273" s="414" t="s">
        <v>73</v>
      </c>
      <c r="Q273" s="423"/>
      <c r="R273" s="431"/>
      <c r="S273" s="442" t="str">
        <f>IF(S271="","",VLOOKUP(S271,'シフト記号表（勤務時間帯）'!$C$6:$U$35,19,FALSE))</f>
        <v/>
      </c>
      <c r="T273" s="448" t="str">
        <f>IF(T271="","",VLOOKUP(T271,'シフト記号表（勤務時間帯）'!$C$6:$U$35,19,FALSE))</f>
        <v/>
      </c>
      <c r="U273" s="448" t="str">
        <f>IF(U271="","",VLOOKUP(U271,'シフト記号表（勤務時間帯）'!$C$6:$U$35,19,FALSE))</f>
        <v/>
      </c>
      <c r="V273" s="448" t="str">
        <f>IF(V271="","",VLOOKUP(V271,'シフト記号表（勤務時間帯）'!$C$6:$U$35,19,FALSE))</f>
        <v/>
      </c>
      <c r="W273" s="448" t="str">
        <f>IF(W271="","",VLOOKUP(W271,'シフト記号表（勤務時間帯）'!$C$6:$U$35,19,FALSE))</f>
        <v/>
      </c>
      <c r="X273" s="448" t="str">
        <f>IF(X271="","",VLOOKUP(X271,'シフト記号表（勤務時間帯）'!$C$6:$U$35,19,FALSE))</f>
        <v/>
      </c>
      <c r="Y273" s="455" t="str">
        <f>IF(Y271="","",VLOOKUP(Y271,'シフト記号表（勤務時間帯）'!$C$6:$U$35,19,FALSE))</f>
        <v/>
      </c>
      <c r="Z273" s="442" t="str">
        <f>IF(Z271="","",VLOOKUP(Z271,'シフト記号表（勤務時間帯）'!$C$6:$U$35,19,FALSE))</f>
        <v/>
      </c>
      <c r="AA273" s="448" t="str">
        <f>IF(AA271="","",VLOOKUP(AA271,'シフト記号表（勤務時間帯）'!$C$6:$U$35,19,FALSE))</f>
        <v/>
      </c>
      <c r="AB273" s="448" t="str">
        <f>IF(AB271="","",VLOOKUP(AB271,'シフト記号表（勤務時間帯）'!$C$6:$U$35,19,FALSE))</f>
        <v/>
      </c>
      <c r="AC273" s="448" t="str">
        <f>IF(AC271="","",VLOOKUP(AC271,'シフト記号表（勤務時間帯）'!$C$6:$U$35,19,FALSE))</f>
        <v/>
      </c>
      <c r="AD273" s="448" t="str">
        <f>IF(AD271="","",VLOOKUP(AD271,'シフト記号表（勤務時間帯）'!$C$6:$U$35,19,FALSE))</f>
        <v/>
      </c>
      <c r="AE273" s="448" t="str">
        <f>IF(AE271="","",VLOOKUP(AE271,'シフト記号表（勤務時間帯）'!$C$6:$U$35,19,FALSE))</f>
        <v/>
      </c>
      <c r="AF273" s="455" t="str">
        <f>IF(AF271="","",VLOOKUP(AF271,'シフト記号表（勤務時間帯）'!$C$6:$U$35,19,FALSE))</f>
        <v/>
      </c>
      <c r="AG273" s="442" t="str">
        <f>IF(AG271="","",VLOOKUP(AG271,'シフト記号表（勤務時間帯）'!$C$6:$U$35,19,FALSE))</f>
        <v/>
      </c>
      <c r="AH273" s="448" t="str">
        <f>IF(AH271="","",VLOOKUP(AH271,'シフト記号表（勤務時間帯）'!$C$6:$U$35,19,FALSE))</f>
        <v/>
      </c>
      <c r="AI273" s="448" t="str">
        <f>IF(AI271="","",VLOOKUP(AI271,'シフト記号表（勤務時間帯）'!$C$6:$U$35,19,FALSE))</f>
        <v/>
      </c>
      <c r="AJ273" s="448" t="str">
        <f>IF(AJ271="","",VLOOKUP(AJ271,'シフト記号表（勤務時間帯）'!$C$6:$U$35,19,FALSE))</f>
        <v/>
      </c>
      <c r="AK273" s="448" t="str">
        <f>IF(AK271="","",VLOOKUP(AK271,'シフト記号表（勤務時間帯）'!$C$6:$U$35,19,FALSE))</f>
        <v/>
      </c>
      <c r="AL273" s="448" t="str">
        <f>IF(AL271="","",VLOOKUP(AL271,'シフト記号表（勤務時間帯）'!$C$6:$U$35,19,FALSE))</f>
        <v/>
      </c>
      <c r="AM273" s="455" t="str">
        <f>IF(AM271="","",VLOOKUP(AM271,'シフト記号表（勤務時間帯）'!$C$6:$U$35,19,FALSE))</f>
        <v/>
      </c>
      <c r="AN273" s="442" t="str">
        <f>IF(AN271="","",VLOOKUP(AN271,'シフト記号表（勤務時間帯）'!$C$6:$U$35,19,FALSE))</f>
        <v/>
      </c>
      <c r="AO273" s="448" t="str">
        <f>IF(AO271="","",VLOOKUP(AO271,'シフト記号表（勤務時間帯）'!$C$6:$U$35,19,FALSE))</f>
        <v/>
      </c>
      <c r="AP273" s="448" t="str">
        <f>IF(AP271="","",VLOOKUP(AP271,'シフト記号表（勤務時間帯）'!$C$6:$U$35,19,FALSE))</f>
        <v/>
      </c>
      <c r="AQ273" s="448" t="str">
        <f>IF(AQ271="","",VLOOKUP(AQ271,'シフト記号表（勤務時間帯）'!$C$6:$U$35,19,FALSE))</f>
        <v/>
      </c>
      <c r="AR273" s="448" t="str">
        <f>IF(AR271="","",VLOOKUP(AR271,'シフト記号表（勤務時間帯）'!$C$6:$U$35,19,FALSE))</f>
        <v/>
      </c>
      <c r="AS273" s="448" t="str">
        <f>IF(AS271="","",VLOOKUP(AS271,'シフト記号表（勤務時間帯）'!$C$6:$U$35,19,FALSE))</f>
        <v/>
      </c>
      <c r="AT273" s="455" t="str">
        <f>IF(AT271="","",VLOOKUP(AT271,'シフト記号表（勤務時間帯）'!$C$6:$U$35,19,FALSE))</f>
        <v/>
      </c>
      <c r="AU273" s="442" t="str">
        <f>IF(AU271="","",VLOOKUP(AU271,'シフト記号表（勤務時間帯）'!$C$6:$U$35,19,FALSE))</f>
        <v/>
      </c>
      <c r="AV273" s="448" t="str">
        <f>IF(AV271="","",VLOOKUP(AV271,'シフト記号表（勤務時間帯）'!$C$6:$U$35,19,FALSE))</f>
        <v/>
      </c>
      <c r="AW273" s="448" t="str">
        <f>IF(AW271="","",VLOOKUP(AW271,'シフト記号表（勤務時間帯）'!$C$6:$U$35,19,FALSE))</f>
        <v/>
      </c>
      <c r="AX273" s="480">
        <f>IF($BB$3="４週",SUM(S273:AT273),IF($BB$3="暦月",SUM(S273:AW273),""))</f>
        <v>0</v>
      </c>
      <c r="AY273" s="491"/>
      <c r="AZ273" s="502">
        <f>IF($BB$3="４週",AX273/4,IF($BB$3="暦月",'地密通所（100名）'!AX273/('地密通所（100名）'!$BB$8/7),""))</f>
        <v>0</v>
      </c>
      <c r="BA273" s="510"/>
      <c r="BB273" s="306"/>
      <c r="BC273" s="130"/>
      <c r="BD273" s="130"/>
      <c r="BE273" s="130"/>
      <c r="BF273" s="142"/>
    </row>
    <row r="274" spans="2:58" ht="20.25" customHeight="1">
      <c r="B274" s="362">
        <f>B271+1</f>
        <v>85</v>
      </c>
      <c r="C274" s="34"/>
      <c r="D274" s="54"/>
      <c r="E274" s="64"/>
      <c r="F274" s="71"/>
      <c r="G274" s="71"/>
      <c r="H274" s="95"/>
      <c r="I274" s="103"/>
      <c r="J274" s="103"/>
      <c r="K274" s="108"/>
      <c r="L274" s="119"/>
      <c r="M274" s="129"/>
      <c r="N274" s="129"/>
      <c r="O274" s="141"/>
      <c r="P274" s="415" t="s">
        <v>70</v>
      </c>
      <c r="Q274" s="424"/>
      <c r="R274" s="432"/>
      <c r="S274" s="551"/>
      <c r="T274" s="553"/>
      <c r="U274" s="553"/>
      <c r="V274" s="553"/>
      <c r="W274" s="553"/>
      <c r="X274" s="553"/>
      <c r="Y274" s="554"/>
      <c r="Z274" s="551"/>
      <c r="AA274" s="553"/>
      <c r="AB274" s="553"/>
      <c r="AC274" s="553"/>
      <c r="AD274" s="553"/>
      <c r="AE274" s="553"/>
      <c r="AF274" s="554"/>
      <c r="AG274" s="551"/>
      <c r="AH274" s="553"/>
      <c r="AI274" s="553"/>
      <c r="AJ274" s="553"/>
      <c r="AK274" s="553"/>
      <c r="AL274" s="553"/>
      <c r="AM274" s="554"/>
      <c r="AN274" s="551"/>
      <c r="AO274" s="553"/>
      <c r="AP274" s="553"/>
      <c r="AQ274" s="553"/>
      <c r="AR274" s="553"/>
      <c r="AS274" s="553"/>
      <c r="AT274" s="554"/>
      <c r="AU274" s="551"/>
      <c r="AV274" s="553"/>
      <c r="AW274" s="553"/>
      <c r="AX274" s="556"/>
      <c r="AY274" s="560"/>
      <c r="AZ274" s="563"/>
      <c r="BA274" s="566"/>
      <c r="BB274" s="304"/>
      <c r="BC274" s="129"/>
      <c r="BD274" s="129"/>
      <c r="BE274" s="129"/>
      <c r="BF274" s="141"/>
    </row>
    <row r="275" spans="2:58" ht="20.25" customHeight="1">
      <c r="B275" s="362"/>
      <c r="C275" s="35"/>
      <c r="D275" s="55"/>
      <c r="E275" s="65"/>
      <c r="F275" s="69"/>
      <c r="G275" s="82"/>
      <c r="H275" s="94"/>
      <c r="I275" s="103"/>
      <c r="J275" s="103"/>
      <c r="K275" s="108"/>
      <c r="L275" s="118"/>
      <c r="M275" s="128"/>
      <c r="N275" s="128"/>
      <c r="O275" s="140"/>
      <c r="P275" s="413" t="s">
        <v>27</v>
      </c>
      <c r="Q275" s="422"/>
      <c r="R275" s="430"/>
      <c r="S275" s="441" t="str">
        <f>IF(S274="","",VLOOKUP(S274,'シフト記号表（勤務時間帯）'!$C$6:$K$35,9,FALSE))</f>
        <v/>
      </c>
      <c r="T275" s="447" t="str">
        <f>IF(T274="","",VLOOKUP(T274,'シフト記号表（勤務時間帯）'!$C$6:$K$35,9,FALSE))</f>
        <v/>
      </c>
      <c r="U275" s="447" t="str">
        <f>IF(U274="","",VLOOKUP(U274,'シフト記号表（勤務時間帯）'!$C$6:$K$35,9,FALSE))</f>
        <v/>
      </c>
      <c r="V275" s="447" t="str">
        <f>IF(V274="","",VLOOKUP(V274,'シフト記号表（勤務時間帯）'!$C$6:$K$35,9,FALSE))</f>
        <v/>
      </c>
      <c r="W275" s="447" t="str">
        <f>IF(W274="","",VLOOKUP(W274,'シフト記号表（勤務時間帯）'!$C$6:$K$35,9,FALSE))</f>
        <v/>
      </c>
      <c r="X275" s="447" t="str">
        <f>IF(X274="","",VLOOKUP(X274,'シフト記号表（勤務時間帯）'!$C$6:$K$35,9,FALSE))</f>
        <v/>
      </c>
      <c r="Y275" s="454" t="str">
        <f>IF(Y274="","",VLOOKUP(Y274,'シフト記号表（勤務時間帯）'!$C$6:$K$35,9,FALSE))</f>
        <v/>
      </c>
      <c r="Z275" s="441" t="str">
        <f>IF(Z274="","",VLOOKUP(Z274,'シフト記号表（勤務時間帯）'!$C$6:$K$35,9,FALSE))</f>
        <v/>
      </c>
      <c r="AA275" s="447" t="str">
        <f>IF(AA274="","",VLOOKUP(AA274,'シフト記号表（勤務時間帯）'!$C$6:$K$35,9,FALSE))</f>
        <v/>
      </c>
      <c r="AB275" s="447" t="str">
        <f>IF(AB274="","",VLOOKUP(AB274,'シフト記号表（勤務時間帯）'!$C$6:$K$35,9,FALSE))</f>
        <v/>
      </c>
      <c r="AC275" s="447" t="str">
        <f>IF(AC274="","",VLOOKUP(AC274,'シフト記号表（勤務時間帯）'!$C$6:$K$35,9,FALSE))</f>
        <v/>
      </c>
      <c r="AD275" s="447" t="str">
        <f>IF(AD274="","",VLOOKUP(AD274,'シフト記号表（勤務時間帯）'!$C$6:$K$35,9,FALSE))</f>
        <v/>
      </c>
      <c r="AE275" s="447" t="str">
        <f>IF(AE274="","",VLOOKUP(AE274,'シフト記号表（勤務時間帯）'!$C$6:$K$35,9,FALSE))</f>
        <v/>
      </c>
      <c r="AF275" s="454" t="str">
        <f>IF(AF274="","",VLOOKUP(AF274,'シフト記号表（勤務時間帯）'!$C$6:$K$35,9,FALSE))</f>
        <v/>
      </c>
      <c r="AG275" s="441" t="str">
        <f>IF(AG274="","",VLOOKUP(AG274,'シフト記号表（勤務時間帯）'!$C$6:$K$35,9,FALSE))</f>
        <v/>
      </c>
      <c r="AH275" s="447" t="str">
        <f>IF(AH274="","",VLOOKUP(AH274,'シフト記号表（勤務時間帯）'!$C$6:$K$35,9,FALSE))</f>
        <v/>
      </c>
      <c r="AI275" s="447" t="str">
        <f>IF(AI274="","",VLOOKUP(AI274,'シフト記号表（勤務時間帯）'!$C$6:$K$35,9,FALSE))</f>
        <v/>
      </c>
      <c r="AJ275" s="447" t="str">
        <f>IF(AJ274="","",VLOOKUP(AJ274,'シフト記号表（勤務時間帯）'!$C$6:$K$35,9,FALSE))</f>
        <v/>
      </c>
      <c r="AK275" s="447" t="str">
        <f>IF(AK274="","",VLOOKUP(AK274,'シフト記号表（勤務時間帯）'!$C$6:$K$35,9,FALSE))</f>
        <v/>
      </c>
      <c r="AL275" s="447" t="str">
        <f>IF(AL274="","",VLOOKUP(AL274,'シフト記号表（勤務時間帯）'!$C$6:$K$35,9,FALSE))</f>
        <v/>
      </c>
      <c r="AM275" s="454" t="str">
        <f>IF(AM274="","",VLOOKUP(AM274,'シフト記号表（勤務時間帯）'!$C$6:$K$35,9,FALSE))</f>
        <v/>
      </c>
      <c r="AN275" s="441" t="str">
        <f>IF(AN274="","",VLOOKUP(AN274,'シフト記号表（勤務時間帯）'!$C$6:$K$35,9,FALSE))</f>
        <v/>
      </c>
      <c r="AO275" s="447" t="str">
        <f>IF(AO274="","",VLOOKUP(AO274,'シフト記号表（勤務時間帯）'!$C$6:$K$35,9,FALSE))</f>
        <v/>
      </c>
      <c r="AP275" s="447" t="str">
        <f>IF(AP274="","",VLOOKUP(AP274,'シフト記号表（勤務時間帯）'!$C$6:$K$35,9,FALSE))</f>
        <v/>
      </c>
      <c r="AQ275" s="447" t="str">
        <f>IF(AQ274="","",VLOOKUP(AQ274,'シフト記号表（勤務時間帯）'!$C$6:$K$35,9,FALSE))</f>
        <v/>
      </c>
      <c r="AR275" s="447" t="str">
        <f>IF(AR274="","",VLOOKUP(AR274,'シフト記号表（勤務時間帯）'!$C$6:$K$35,9,FALSE))</f>
        <v/>
      </c>
      <c r="AS275" s="447" t="str">
        <f>IF(AS274="","",VLOOKUP(AS274,'シフト記号表（勤務時間帯）'!$C$6:$K$35,9,FALSE))</f>
        <v/>
      </c>
      <c r="AT275" s="454" t="str">
        <f>IF(AT274="","",VLOOKUP(AT274,'シフト記号表（勤務時間帯）'!$C$6:$K$35,9,FALSE))</f>
        <v/>
      </c>
      <c r="AU275" s="441" t="str">
        <f>IF(AU274="","",VLOOKUP(AU274,'シフト記号表（勤務時間帯）'!$C$6:$K$35,9,FALSE))</f>
        <v/>
      </c>
      <c r="AV275" s="447" t="str">
        <f>IF(AV274="","",VLOOKUP(AV274,'シフト記号表（勤務時間帯）'!$C$6:$K$35,9,FALSE))</f>
        <v/>
      </c>
      <c r="AW275" s="447" t="str">
        <f>IF(AW274="","",VLOOKUP(AW274,'シフト記号表（勤務時間帯）'!$C$6:$K$35,9,FALSE))</f>
        <v/>
      </c>
      <c r="AX275" s="479">
        <f>IF($BB$3="４週",SUM(S275:AT275),IF($BB$3="暦月",SUM(S275:AW275),""))</f>
        <v>0</v>
      </c>
      <c r="AY275" s="490"/>
      <c r="AZ275" s="501">
        <f>IF($BB$3="４週",AX275/4,IF($BB$3="暦月",'地密通所（100名）'!AX275/('地密通所（100名）'!$BB$8/7),""))</f>
        <v>0</v>
      </c>
      <c r="BA275" s="509"/>
      <c r="BB275" s="305"/>
      <c r="BC275" s="128"/>
      <c r="BD275" s="128"/>
      <c r="BE275" s="128"/>
      <c r="BF275" s="140"/>
    </row>
    <row r="276" spans="2:58" ht="20.25" customHeight="1">
      <c r="B276" s="362"/>
      <c r="C276" s="36"/>
      <c r="D276" s="56"/>
      <c r="E276" s="66"/>
      <c r="F276" s="543">
        <f>C274</f>
        <v>0</v>
      </c>
      <c r="G276" s="83"/>
      <c r="H276" s="94"/>
      <c r="I276" s="103"/>
      <c r="J276" s="103"/>
      <c r="K276" s="108"/>
      <c r="L276" s="120"/>
      <c r="M276" s="130"/>
      <c r="N276" s="130"/>
      <c r="O276" s="142"/>
      <c r="P276" s="414" t="s">
        <v>73</v>
      </c>
      <c r="Q276" s="423"/>
      <c r="R276" s="431"/>
      <c r="S276" s="442" t="str">
        <f>IF(S274="","",VLOOKUP(S274,'シフト記号表（勤務時間帯）'!$C$6:$U$35,19,FALSE))</f>
        <v/>
      </c>
      <c r="T276" s="448" t="str">
        <f>IF(T274="","",VLOOKUP(T274,'シフト記号表（勤務時間帯）'!$C$6:$U$35,19,FALSE))</f>
        <v/>
      </c>
      <c r="U276" s="448" t="str">
        <f>IF(U274="","",VLOOKUP(U274,'シフト記号表（勤務時間帯）'!$C$6:$U$35,19,FALSE))</f>
        <v/>
      </c>
      <c r="V276" s="448" t="str">
        <f>IF(V274="","",VLOOKUP(V274,'シフト記号表（勤務時間帯）'!$C$6:$U$35,19,FALSE))</f>
        <v/>
      </c>
      <c r="W276" s="448" t="str">
        <f>IF(W274="","",VLOOKUP(W274,'シフト記号表（勤務時間帯）'!$C$6:$U$35,19,FALSE))</f>
        <v/>
      </c>
      <c r="X276" s="448" t="str">
        <f>IF(X274="","",VLOOKUP(X274,'シフト記号表（勤務時間帯）'!$C$6:$U$35,19,FALSE))</f>
        <v/>
      </c>
      <c r="Y276" s="455" t="str">
        <f>IF(Y274="","",VLOOKUP(Y274,'シフト記号表（勤務時間帯）'!$C$6:$U$35,19,FALSE))</f>
        <v/>
      </c>
      <c r="Z276" s="442" t="str">
        <f>IF(Z274="","",VLOOKUP(Z274,'シフト記号表（勤務時間帯）'!$C$6:$U$35,19,FALSE))</f>
        <v/>
      </c>
      <c r="AA276" s="448" t="str">
        <f>IF(AA274="","",VLOOKUP(AA274,'シフト記号表（勤務時間帯）'!$C$6:$U$35,19,FALSE))</f>
        <v/>
      </c>
      <c r="AB276" s="448" t="str">
        <f>IF(AB274="","",VLOOKUP(AB274,'シフト記号表（勤務時間帯）'!$C$6:$U$35,19,FALSE))</f>
        <v/>
      </c>
      <c r="AC276" s="448" t="str">
        <f>IF(AC274="","",VLOOKUP(AC274,'シフト記号表（勤務時間帯）'!$C$6:$U$35,19,FALSE))</f>
        <v/>
      </c>
      <c r="AD276" s="448" t="str">
        <f>IF(AD274="","",VLOOKUP(AD274,'シフト記号表（勤務時間帯）'!$C$6:$U$35,19,FALSE))</f>
        <v/>
      </c>
      <c r="AE276" s="448" t="str">
        <f>IF(AE274="","",VLOOKUP(AE274,'シフト記号表（勤務時間帯）'!$C$6:$U$35,19,FALSE))</f>
        <v/>
      </c>
      <c r="AF276" s="455" t="str">
        <f>IF(AF274="","",VLOOKUP(AF274,'シフト記号表（勤務時間帯）'!$C$6:$U$35,19,FALSE))</f>
        <v/>
      </c>
      <c r="AG276" s="442" t="str">
        <f>IF(AG274="","",VLOOKUP(AG274,'シフト記号表（勤務時間帯）'!$C$6:$U$35,19,FALSE))</f>
        <v/>
      </c>
      <c r="AH276" s="448" t="str">
        <f>IF(AH274="","",VLOOKUP(AH274,'シフト記号表（勤務時間帯）'!$C$6:$U$35,19,FALSE))</f>
        <v/>
      </c>
      <c r="AI276" s="448" t="str">
        <f>IF(AI274="","",VLOOKUP(AI274,'シフト記号表（勤務時間帯）'!$C$6:$U$35,19,FALSE))</f>
        <v/>
      </c>
      <c r="AJ276" s="448" t="str">
        <f>IF(AJ274="","",VLOOKUP(AJ274,'シフト記号表（勤務時間帯）'!$C$6:$U$35,19,FALSE))</f>
        <v/>
      </c>
      <c r="AK276" s="448" t="str">
        <f>IF(AK274="","",VLOOKUP(AK274,'シフト記号表（勤務時間帯）'!$C$6:$U$35,19,FALSE))</f>
        <v/>
      </c>
      <c r="AL276" s="448" t="str">
        <f>IF(AL274="","",VLOOKUP(AL274,'シフト記号表（勤務時間帯）'!$C$6:$U$35,19,FALSE))</f>
        <v/>
      </c>
      <c r="AM276" s="455" t="str">
        <f>IF(AM274="","",VLOOKUP(AM274,'シフト記号表（勤務時間帯）'!$C$6:$U$35,19,FALSE))</f>
        <v/>
      </c>
      <c r="AN276" s="442" t="str">
        <f>IF(AN274="","",VLOOKUP(AN274,'シフト記号表（勤務時間帯）'!$C$6:$U$35,19,FALSE))</f>
        <v/>
      </c>
      <c r="AO276" s="448" t="str">
        <f>IF(AO274="","",VLOOKUP(AO274,'シフト記号表（勤務時間帯）'!$C$6:$U$35,19,FALSE))</f>
        <v/>
      </c>
      <c r="AP276" s="448" t="str">
        <f>IF(AP274="","",VLOOKUP(AP274,'シフト記号表（勤務時間帯）'!$C$6:$U$35,19,FALSE))</f>
        <v/>
      </c>
      <c r="AQ276" s="448" t="str">
        <f>IF(AQ274="","",VLOOKUP(AQ274,'シフト記号表（勤務時間帯）'!$C$6:$U$35,19,FALSE))</f>
        <v/>
      </c>
      <c r="AR276" s="448" t="str">
        <f>IF(AR274="","",VLOOKUP(AR274,'シフト記号表（勤務時間帯）'!$C$6:$U$35,19,FALSE))</f>
        <v/>
      </c>
      <c r="AS276" s="448" t="str">
        <f>IF(AS274="","",VLOOKUP(AS274,'シフト記号表（勤務時間帯）'!$C$6:$U$35,19,FALSE))</f>
        <v/>
      </c>
      <c r="AT276" s="455" t="str">
        <f>IF(AT274="","",VLOOKUP(AT274,'シフト記号表（勤務時間帯）'!$C$6:$U$35,19,FALSE))</f>
        <v/>
      </c>
      <c r="AU276" s="442" t="str">
        <f>IF(AU274="","",VLOOKUP(AU274,'シフト記号表（勤務時間帯）'!$C$6:$U$35,19,FALSE))</f>
        <v/>
      </c>
      <c r="AV276" s="448" t="str">
        <f>IF(AV274="","",VLOOKUP(AV274,'シフト記号表（勤務時間帯）'!$C$6:$U$35,19,FALSE))</f>
        <v/>
      </c>
      <c r="AW276" s="448" t="str">
        <f>IF(AW274="","",VLOOKUP(AW274,'シフト記号表（勤務時間帯）'!$C$6:$U$35,19,FALSE))</f>
        <v/>
      </c>
      <c r="AX276" s="480">
        <f>IF($BB$3="４週",SUM(S276:AT276),IF($BB$3="暦月",SUM(S276:AW276),""))</f>
        <v>0</v>
      </c>
      <c r="AY276" s="491"/>
      <c r="AZ276" s="502">
        <f>IF($BB$3="４週",AX276/4,IF($BB$3="暦月",'地密通所（100名）'!AX276/('地密通所（100名）'!$BB$8/7),""))</f>
        <v>0</v>
      </c>
      <c r="BA276" s="510"/>
      <c r="BB276" s="306"/>
      <c r="BC276" s="130"/>
      <c r="BD276" s="130"/>
      <c r="BE276" s="130"/>
      <c r="BF276" s="142"/>
    </row>
    <row r="277" spans="2:58" ht="20.25" customHeight="1">
      <c r="B277" s="362">
        <f>B274+1</f>
        <v>86</v>
      </c>
      <c r="C277" s="34"/>
      <c r="D277" s="54"/>
      <c r="E277" s="64"/>
      <c r="F277" s="71"/>
      <c r="G277" s="71"/>
      <c r="H277" s="95"/>
      <c r="I277" s="103"/>
      <c r="J277" s="103"/>
      <c r="K277" s="108"/>
      <c r="L277" s="119"/>
      <c r="M277" s="129"/>
      <c r="N277" s="129"/>
      <c r="O277" s="141"/>
      <c r="P277" s="415" t="s">
        <v>70</v>
      </c>
      <c r="Q277" s="424"/>
      <c r="R277" s="432"/>
      <c r="S277" s="551"/>
      <c r="T277" s="553"/>
      <c r="U277" s="553"/>
      <c r="V277" s="553"/>
      <c r="W277" s="553"/>
      <c r="X277" s="553"/>
      <c r="Y277" s="554"/>
      <c r="Z277" s="551"/>
      <c r="AA277" s="553"/>
      <c r="AB277" s="553"/>
      <c r="AC277" s="553"/>
      <c r="AD277" s="553"/>
      <c r="AE277" s="553"/>
      <c r="AF277" s="554"/>
      <c r="AG277" s="551"/>
      <c r="AH277" s="553"/>
      <c r="AI277" s="553"/>
      <c r="AJ277" s="553"/>
      <c r="AK277" s="553"/>
      <c r="AL277" s="553"/>
      <c r="AM277" s="554"/>
      <c r="AN277" s="551"/>
      <c r="AO277" s="553"/>
      <c r="AP277" s="553"/>
      <c r="AQ277" s="553"/>
      <c r="AR277" s="553"/>
      <c r="AS277" s="553"/>
      <c r="AT277" s="554"/>
      <c r="AU277" s="551"/>
      <c r="AV277" s="553"/>
      <c r="AW277" s="553"/>
      <c r="AX277" s="556"/>
      <c r="AY277" s="560"/>
      <c r="AZ277" s="563"/>
      <c r="BA277" s="566"/>
      <c r="BB277" s="304"/>
      <c r="BC277" s="129"/>
      <c r="BD277" s="129"/>
      <c r="BE277" s="129"/>
      <c r="BF277" s="141"/>
    </row>
    <row r="278" spans="2:58" ht="20.25" customHeight="1">
      <c r="B278" s="362"/>
      <c r="C278" s="35"/>
      <c r="D278" s="55"/>
      <c r="E278" s="65"/>
      <c r="F278" s="69"/>
      <c r="G278" s="82"/>
      <c r="H278" s="94"/>
      <c r="I278" s="103"/>
      <c r="J278" s="103"/>
      <c r="K278" s="108"/>
      <c r="L278" s="118"/>
      <c r="M278" s="128"/>
      <c r="N278" s="128"/>
      <c r="O278" s="140"/>
      <c r="P278" s="413" t="s">
        <v>27</v>
      </c>
      <c r="Q278" s="422"/>
      <c r="R278" s="430"/>
      <c r="S278" s="441" t="str">
        <f>IF(S277="","",VLOOKUP(S277,'シフト記号表（勤務時間帯）'!$C$6:$K$35,9,FALSE))</f>
        <v/>
      </c>
      <c r="T278" s="447" t="str">
        <f>IF(T277="","",VLOOKUP(T277,'シフト記号表（勤務時間帯）'!$C$6:$K$35,9,FALSE))</f>
        <v/>
      </c>
      <c r="U278" s="447" t="str">
        <f>IF(U277="","",VLOOKUP(U277,'シフト記号表（勤務時間帯）'!$C$6:$K$35,9,FALSE))</f>
        <v/>
      </c>
      <c r="V278" s="447" t="str">
        <f>IF(V277="","",VLOOKUP(V277,'シフト記号表（勤務時間帯）'!$C$6:$K$35,9,FALSE))</f>
        <v/>
      </c>
      <c r="W278" s="447" t="str">
        <f>IF(W277="","",VLOOKUP(W277,'シフト記号表（勤務時間帯）'!$C$6:$K$35,9,FALSE))</f>
        <v/>
      </c>
      <c r="X278" s="447" t="str">
        <f>IF(X277="","",VLOOKUP(X277,'シフト記号表（勤務時間帯）'!$C$6:$K$35,9,FALSE))</f>
        <v/>
      </c>
      <c r="Y278" s="454" t="str">
        <f>IF(Y277="","",VLOOKUP(Y277,'シフト記号表（勤務時間帯）'!$C$6:$K$35,9,FALSE))</f>
        <v/>
      </c>
      <c r="Z278" s="441" t="str">
        <f>IF(Z277="","",VLOOKUP(Z277,'シフト記号表（勤務時間帯）'!$C$6:$K$35,9,FALSE))</f>
        <v/>
      </c>
      <c r="AA278" s="447" t="str">
        <f>IF(AA277="","",VLOOKUP(AA277,'シフト記号表（勤務時間帯）'!$C$6:$K$35,9,FALSE))</f>
        <v/>
      </c>
      <c r="AB278" s="447" t="str">
        <f>IF(AB277="","",VLOOKUP(AB277,'シフト記号表（勤務時間帯）'!$C$6:$K$35,9,FALSE))</f>
        <v/>
      </c>
      <c r="AC278" s="447" t="str">
        <f>IF(AC277="","",VLOOKUP(AC277,'シフト記号表（勤務時間帯）'!$C$6:$K$35,9,FALSE))</f>
        <v/>
      </c>
      <c r="AD278" s="447" t="str">
        <f>IF(AD277="","",VLOOKUP(AD277,'シフト記号表（勤務時間帯）'!$C$6:$K$35,9,FALSE))</f>
        <v/>
      </c>
      <c r="AE278" s="447" t="str">
        <f>IF(AE277="","",VLOOKUP(AE277,'シフト記号表（勤務時間帯）'!$C$6:$K$35,9,FALSE))</f>
        <v/>
      </c>
      <c r="AF278" s="454" t="str">
        <f>IF(AF277="","",VLOOKUP(AF277,'シフト記号表（勤務時間帯）'!$C$6:$K$35,9,FALSE))</f>
        <v/>
      </c>
      <c r="AG278" s="441" t="str">
        <f>IF(AG277="","",VLOOKUP(AG277,'シフト記号表（勤務時間帯）'!$C$6:$K$35,9,FALSE))</f>
        <v/>
      </c>
      <c r="AH278" s="447" t="str">
        <f>IF(AH277="","",VLOOKUP(AH277,'シフト記号表（勤務時間帯）'!$C$6:$K$35,9,FALSE))</f>
        <v/>
      </c>
      <c r="AI278" s="447" t="str">
        <f>IF(AI277="","",VLOOKUP(AI277,'シフト記号表（勤務時間帯）'!$C$6:$K$35,9,FALSE))</f>
        <v/>
      </c>
      <c r="AJ278" s="447" t="str">
        <f>IF(AJ277="","",VLOOKUP(AJ277,'シフト記号表（勤務時間帯）'!$C$6:$K$35,9,FALSE))</f>
        <v/>
      </c>
      <c r="AK278" s="447" t="str">
        <f>IF(AK277="","",VLOOKUP(AK277,'シフト記号表（勤務時間帯）'!$C$6:$K$35,9,FALSE))</f>
        <v/>
      </c>
      <c r="AL278" s="447" t="str">
        <f>IF(AL277="","",VLOOKUP(AL277,'シフト記号表（勤務時間帯）'!$C$6:$K$35,9,FALSE))</f>
        <v/>
      </c>
      <c r="AM278" s="454" t="str">
        <f>IF(AM277="","",VLOOKUP(AM277,'シフト記号表（勤務時間帯）'!$C$6:$K$35,9,FALSE))</f>
        <v/>
      </c>
      <c r="AN278" s="441" t="str">
        <f>IF(AN277="","",VLOOKUP(AN277,'シフト記号表（勤務時間帯）'!$C$6:$K$35,9,FALSE))</f>
        <v/>
      </c>
      <c r="AO278" s="447" t="str">
        <f>IF(AO277="","",VLOOKUP(AO277,'シフト記号表（勤務時間帯）'!$C$6:$K$35,9,FALSE))</f>
        <v/>
      </c>
      <c r="AP278" s="447" t="str">
        <f>IF(AP277="","",VLOOKUP(AP277,'シフト記号表（勤務時間帯）'!$C$6:$K$35,9,FALSE))</f>
        <v/>
      </c>
      <c r="AQ278" s="447" t="str">
        <f>IF(AQ277="","",VLOOKUP(AQ277,'シフト記号表（勤務時間帯）'!$C$6:$K$35,9,FALSE))</f>
        <v/>
      </c>
      <c r="AR278" s="447" t="str">
        <f>IF(AR277="","",VLOOKUP(AR277,'シフト記号表（勤務時間帯）'!$C$6:$K$35,9,FALSE))</f>
        <v/>
      </c>
      <c r="AS278" s="447" t="str">
        <f>IF(AS277="","",VLOOKUP(AS277,'シフト記号表（勤務時間帯）'!$C$6:$K$35,9,FALSE))</f>
        <v/>
      </c>
      <c r="AT278" s="454" t="str">
        <f>IF(AT277="","",VLOOKUP(AT277,'シフト記号表（勤務時間帯）'!$C$6:$K$35,9,FALSE))</f>
        <v/>
      </c>
      <c r="AU278" s="441" t="str">
        <f>IF(AU277="","",VLOOKUP(AU277,'シフト記号表（勤務時間帯）'!$C$6:$K$35,9,FALSE))</f>
        <v/>
      </c>
      <c r="AV278" s="447" t="str">
        <f>IF(AV277="","",VLOOKUP(AV277,'シフト記号表（勤務時間帯）'!$C$6:$K$35,9,FALSE))</f>
        <v/>
      </c>
      <c r="AW278" s="447" t="str">
        <f>IF(AW277="","",VLOOKUP(AW277,'シフト記号表（勤務時間帯）'!$C$6:$K$35,9,FALSE))</f>
        <v/>
      </c>
      <c r="AX278" s="479">
        <f>IF($BB$3="４週",SUM(S278:AT278),IF($BB$3="暦月",SUM(S278:AW278),""))</f>
        <v>0</v>
      </c>
      <c r="AY278" s="490"/>
      <c r="AZ278" s="501">
        <f>IF($BB$3="４週",AX278/4,IF($BB$3="暦月",'地密通所（100名）'!AX278/('地密通所（100名）'!$BB$8/7),""))</f>
        <v>0</v>
      </c>
      <c r="BA278" s="509"/>
      <c r="BB278" s="305"/>
      <c r="BC278" s="128"/>
      <c r="BD278" s="128"/>
      <c r="BE278" s="128"/>
      <c r="BF278" s="140"/>
    </row>
    <row r="279" spans="2:58" ht="20.25" customHeight="1">
      <c r="B279" s="362"/>
      <c r="C279" s="36"/>
      <c r="D279" s="56"/>
      <c r="E279" s="66"/>
      <c r="F279" s="543">
        <f>C277</f>
        <v>0</v>
      </c>
      <c r="G279" s="83"/>
      <c r="H279" s="94"/>
      <c r="I279" s="103"/>
      <c r="J279" s="103"/>
      <c r="K279" s="108"/>
      <c r="L279" s="120"/>
      <c r="M279" s="130"/>
      <c r="N279" s="130"/>
      <c r="O279" s="142"/>
      <c r="P279" s="414" t="s">
        <v>73</v>
      </c>
      <c r="Q279" s="423"/>
      <c r="R279" s="431"/>
      <c r="S279" s="442" t="str">
        <f>IF(S277="","",VLOOKUP(S277,'シフト記号表（勤務時間帯）'!$C$6:$U$35,19,FALSE))</f>
        <v/>
      </c>
      <c r="T279" s="448" t="str">
        <f>IF(T277="","",VLOOKUP(T277,'シフト記号表（勤務時間帯）'!$C$6:$U$35,19,FALSE))</f>
        <v/>
      </c>
      <c r="U279" s="448" t="str">
        <f>IF(U277="","",VLOOKUP(U277,'シフト記号表（勤務時間帯）'!$C$6:$U$35,19,FALSE))</f>
        <v/>
      </c>
      <c r="V279" s="448" t="str">
        <f>IF(V277="","",VLOOKUP(V277,'シフト記号表（勤務時間帯）'!$C$6:$U$35,19,FALSE))</f>
        <v/>
      </c>
      <c r="W279" s="448" t="str">
        <f>IF(W277="","",VLOOKUP(W277,'シフト記号表（勤務時間帯）'!$C$6:$U$35,19,FALSE))</f>
        <v/>
      </c>
      <c r="X279" s="448" t="str">
        <f>IF(X277="","",VLOOKUP(X277,'シフト記号表（勤務時間帯）'!$C$6:$U$35,19,FALSE))</f>
        <v/>
      </c>
      <c r="Y279" s="455" t="str">
        <f>IF(Y277="","",VLOOKUP(Y277,'シフト記号表（勤務時間帯）'!$C$6:$U$35,19,FALSE))</f>
        <v/>
      </c>
      <c r="Z279" s="442" t="str">
        <f>IF(Z277="","",VLOOKUP(Z277,'シフト記号表（勤務時間帯）'!$C$6:$U$35,19,FALSE))</f>
        <v/>
      </c>
      <c r="AA279" s="448" t="str">
        <f>IF(AA277="","",VLOOKUP(AA277,'シフト記号表（勤務時間帯）'!$C$6:$U$35,19,FALSE))</f>
        <v/>
      </c>
      <c r="AB279" s="448" t="str">
        <f>IF(AB277="","",VLOOKUP(AB277,'シフト記号表（勤務時間帯）'!$C$6:$U$35,19,FALSE))</f>
        <v/>
      </c>
      <c r="AC279" s="448" t="str">
        <f>IF(AC277="","",VLOOKUP(AC277,'シフト記号表（勤務時間帯）'!$C$6:$U$35,19,FALSE))</f>
        <v/>
      </c>
      <c r="AD279" s="448" t="str">
        <f>IF(AD277="","",VLOOKUP(AD277,'シフト記号表（勤務時間帯）'!$C$6:$U$35,19,FALSE))</f>
        <v/>
      </c>
      <c r="AE279" s="448" t="str">
        <f>IF(AE277="","",VLOOKUP(AE277,'シフト記号表（勤務時間帯）'!$C$6:$U$35,19,FALSE))</f>
        <v/>
      </c>
      <c r="AF279" s="455" t="str">
        <f>IF(AF277="","",VLOOKUP(AF277,'シフト記号表（勤務時間帯）'!$C$6:$U$35,19,FALSE))</f>
        <v/>
      </c>
      <c r="AG279" s="442" t="str">
        <f>IF(AG277="","",VLOOKUP(AG277,'シフト記号表（勤務時間帯）'!$C$6:$U$35,19,FALSE))</f>
        <v/>
      </c>
      <c r="AH279" s="448" t="str">
        <f>IF(AH277="","",VLOOKUP(AH277,'シフト記号表（勤務時間帯）'!$C$6:$U$35,19,FALSE))</f>
        <v/>
      </c>
      <c r="AI279" s="448" t="str">
        <f>IF(AI277="","",VLOOKUP(AI277,'シフト記号表（勤務時間帯）'!$C$6:$U$35,19,FALSE))</f>
        <v/>
      </c>
      <c r="AJ279" s="448" t="str">
        <f>IF(AJ277="","",VLOOKUP(AJ277,'シフト記号表（勤務時間帯）'!$C$6:$U$35,19,FALSE))</f>
        <v/>
      </c>
      <c r="AK279" s="448" t="str">
        <f>IF(AK277="","",VLOOKUP(AK277,'シフト記号表（勤務時間帯）'!$C$6:$U$35,19,FALSE))</f>
        <v/>
      </c>
      <c r="AL279" s="448" t="str">
        <f>IF(AL277="","",VLOOKUP(AL277,'シフト記号表（勤務時間帯）'!$C$6:$U$35,19,FALSE))</f>
        <v/>
      </c>
      <c r="AM279" s="455" t="str">
        <f>IF(AM277="","",VLOOKUP(AM277,'シフト記号表（勤務時間帯）'!$C$6:$U$35,19,FALSE))</f>
        <v/>
      </c>
      <c r="AN279" s="442" t="str">
        <f>IF(AN277="","",VLOOKUP(AN277,'シフト記号表（勤務時間帯）'!$C$6:$U$35,19,FALSE))</f>
        <v/>
      </c>
      <c r="AO279" s="448" t="str">
        <f>IF(AO277="","",VLOOKUP(AO277,'シフト記号表（勤務時間帯）'!$C$6:$U$35,19,FALSE))</f>
        <v/>
      </c>
      <c r="AP279" s="448" t="str">
        <f>IF(AP277="","",VLOOKUP(AP277,'シフト記号表（勤務時間帯）'!$C$6:$U$35,19,FALSE))</f>
        <v/>
      </c>
      <c r="AQ279" s="448" t="str">
        <f>IF(AQ277="","",VLOOKUP(AQ277,'シフト記号表（勤務時間帯）'!$C$6:$U$35,19,FALSE))</f>
        <v/>
      </c>
      <c r="AR279" s="448" t="str">
        <f>IF(AR277="","",VLOOKUP(AR277,'シフト記号表（勤務時間帯）'!$C$6:$U$35,19,FALSE))</f>
        <v/>
      </c>
      <c r="AS279" s="448" t="str">
        <f>IF(AS277="","",VLOOKUP(AS277,'シフト記号表（勤務時間帯）'!$C$6:$U$35,19,FALSE))</f>
        <v/>
      </c>
      <c r="AT279" s="455" t="str">
        <f>IF(AT277="","",VLOOKUP(AT277,'シフト記号表（勤務時間帯）'!$C$6:$U$35,19,FALSE))</f>
        <v/>
      </c>
      <c r="AU279" s="442" t="str">
        <f>IF(AU277="","",VLOOKUP(AU277,'シフト記号表（勤務時間帯）'!$C$6:$U$35,19,FALSE))</f>
        <v/>
      </c>
      <c r="AV279" s="448" t="str">
        <f>IF(AV277="","",VLOOKUP(AV277,'シフト記号表（勤務時間帯）'!$C$6:$U$35,19,FALSE))</f>
        <v/>
      </c>
      <c r="AW279" s="448" t="str">
        <f>IF(AW277="","",VLOOKUP(AW277,'シフト記号表（勤務時間帯）'!$C$6:$U$35,19,FALSE))</f>
        <v/>
      </c>
      <c r="AX279" s="480">
        <f>IF($BB$3="４週",SUM(S279:AT279),IF($BB$3="暦月",SUM(S279:AW279),""))</f>
        <v>0</v>
      </c>
      <c r="AY279" s="491"/>
      <c r="AZ279" s="502">
        <f>IF($BB$3="４週",AX279/4,IF($BB$3="暦月",'地密通所（100名）'!AX279/('地密通所（100名）'!$BB$8/7),""))</f>
        <v>0</v>
      </c>
      <c r="BA279" s="510"/>
      <c r="BB279" s="306"/>
      <c r="BC279" s="130"/>
      <c r="BD279" s="130"/>
      <c r="BE279" s="130"/>
      <c r="BF279" s="142"/>
    </row>
    <row r="280" spans="2:58" ht="20.25" customHeight="1">
      <c r="B280" s="362">
        <f>B277+1</f>
        <v>87</v>
      </c>
      <c r="C280" s="34"/>
      <c r="D280" s="54"/>
      <c r="E280" s="64"/>
      <c r="F280" s="71"/>
      <c r="G280" s="71"/>
      <c r="H280" s="95"/>
      <c r="I280" s="103"/>
      <c r="J280" s="103"/>
      <c r="K280" s="108"/>
      <c r="L280" s="119"/>
      <c r="M280" s="129"/>
      <c r="N280" s="129"/>
      <c r="O280" s="141"/>
      <c r="P280" s="415" t="s">
        <v>70</v>
      </c>
      <c r="Q280" s="424"/>
      <c r="R280" s="432"/>
      <c r="S280" s="551"/>
      <c r="T280" s="553"/>
      <c r="U280" s="553"/>
      <c r="V280" s="553"/>
      <c r="W280" s="553"/>
      <c r="X280" s="553"/>
      <c r="Y280" s="554"/>
      <c r="Z280" s="551"/>
      <c r="AA280" s="553"/>
      <c r="AB280" s="553"/>
      <c r="AC280" s="553"/>
      <c r="AD280" s="553"/>
      <c r="AE280" s="553"/>
      <c r="AF280" s="554"/>
      <c r="AG280" s="551"/>
      <c r="AH280" s="553"/>
      <c r="AI280" s="553"/>
      <c r="AJ280" s="553"/>
      <c r="AK280" s="553"/>
      <c r="AL280" s="553"/>
      <c r="AM280" s="554"/>
      <c r="AN280" s="551"/>
      <c r="AO280" s="553"/>
      <c r="AP280" s="553"/>
      <c r="AQ280" s="553"/>
      <c r="AR280" s="553"/>
      <c r="AS280" s="553"/>
      <c r="AT280" s="554"/>
      <c r="AU280" s="551"/>
      <c r="AV280" s="553"/>
      <c r="AW280" s="553"/>
      <c r="AX280" s="556"/>
      <c r="AY280" s="560"/>
      <c r="AZ280" s="563"/>
      <c r="BA280" s="566"/>
      <c r="BB280" s="304"/>
      <c r="BC280" s="129"/>
      <c r="BD280" s="129"/>
      <c r="BE280" s="129"/>
      <c r="BF280" s="141"/>
    </row>
    <row r="281" spans="2:58" ht="20.25" customHeight="1">
      <c r="B281" s="362"/>
      <c r="C281" s="35"/>
      <c r="D281" s="55"/>
      <c r="E281" s="65"/>
      <c r="F281" s="69"/>
      <c r="G281" s="82"/>
      <c r="H281" s="94"/>
      <c r="I281" s="103"/>
      <c r="J281" s="103"/>
      <c r="K281" s="108"/>
      <c r="L281" s="118"/>
      <c r="M281" s="128"/>
      <c r="N281" s="128"/>
      <c r="O281" s="140"/>
      <c r="P281" s="413" t="s">
        <v>27</v>
      </c>
      <c r="Q281" s="422"/>
      <c r="R281" s="430"/>
      <c r="S281" s="441" t="str">
        <f>IF(S280="","",VLOOKUP(S280,'シフト記号表（勤務時間帯）'!$C$6:$K$35,9,FALSE))</f>
        <v/>
      </c>
      <c r="T281" s="447" t="str">
        <f>IF(T280="","",VLOOKUP(T280,'シフト記号表（勤務時間帯）'!$C$6:$K$35,9,FALSE))</f>
        <v/>
      </c>
      <c r="U281" s="447" t="str">
        <f>IF(U280="","",VLOOKUP(U280,'シフト記号表（勤務時間帯）'!$C$6:$K$35,9,FALSE))</f>
        <v/>
      </c>
      <c r="V281" s="447" t="str">
        <f>IF(V280="","",VLOOKUP(V280,'シフト記号表（勤務時間帯）'!$C$6:$K$35,9,FALSE))</f>
        <v/>
      </c>
      <c r="W281" s="447" t="str">
        <f>IF(W280="","",VLOOKUP(W280,'シフト記号表（勤務時間帯）'!$C$6:$K$35,9,FALSE))</f>
        <v/>
      </c>
      <c r="X281" s="447" t="str">
        <f>IF(X280="","",VLOOKUP(X280,'シフト記号表（勤務時間帯）'!$C$6:$K$35,9,FALSE))</f>
        <v/>
      </c>
      <c r="Y281" s="454" t="str">
        <f>IF(Y280="","",VLOOKUP(Y280,'シフト記号表（勤務時間帯）'!$C$6:$K$35,9,FALSE))</f>
        <v/>
      </c>
      <c r="Z281" s="441" t="str">
        <f>IF(Z280="","",VLOOKUP(Z280,'シフト記号表（勤務時間帯）'!$C$6:$K$35,9,FALSE))</f>
        <v/>
      </c>
      <c r="AA281" s="447" t="str">
        <f>IF(AA280="","",VLOOKUP(AA280,'シフト記号表（勤務時間帯）'!$C$6:$K$35,9,FALSE))</f>
        <v/>
      </c>
      <c r="AB281" s="447" t="str">
        <f>IF(AB280="","",VLOOKUP(AB280,'シフト記号表（勤務時間帯）'!$C$6:$K$35,9,FALSE))</f>
        <v/>
      </c>
      <c r="AC281" s="447" t="str">
        <f>IF(AC280="","",VLOOKUP(AC280,'シフト記号表（勤務時間帯）'!$C$6:$K$35,9,FALSE))</f>
        <v/>
      </c>
      <c r="AD281" s="447" t="str">
        <f>IF(AD280="","",VLOOKUP(AD280,'シフト記号表（勤務時間帯）'!$C$6:$K$35,9,FALSE))</f>
        <v/>
      </c>
      <c r="AE281" s="447" t="str">
        <f>IF(AE280="","",VLOOKUP(AE280,'シフト記号表（勤務時間帯）'!$C$6:$K$35,9,FALSE))</f>
        <v/>
      </c>
      <c r="AF281" s="454" t="str">
        <f>IF(AF280="","",VLOOKUP(AF280,'シフト記号表（勤務時間帯）'!$C$6:$K$35,9,FALSE))</f>
        <v/>
      </c>
      <c r="AG281" s="441" t="str">
        <f>IF(AG280="","",VLOOKUP(AG280,'シフト記号表（勤務時間帯）'!$C$6:$K$35,9,FALSE))</f>
        <v/>
      </c>
      <c r="AH281" s="447" t="str">
        <f>IF(AH280="","",VLOOKUP(AH280,'シフト記号表（勤務時間帯）'!$C$6:$K$35,9,FALSE))</f>
        <v/>
      </c>
      <c r="AI281" s="447" t="str">
        <f>IF(AI280="","",VLOOKUP(AI280,'シフト記号表（勤務時間帯）'!$C$6:$K$35,9,FALSE))</f>
        <v/>
      </c>
      <c r="AJ281" s="447" t="str">
        <f>IF(AJ280="","",VLOOKUP(AJ280,'シフト記号表（勤務時間帯）'!$C$6:$K$35,9,FALSE))</f>
        <v/>
      </c>
      <c r="AK281" s="447" t="str">
        <f>IF(AK280="","",VLOOKUP(AK280,'シフト記号表（勤務時間帯）'!$C$6:$K$35,9,FALSE))</f>
        <v/>
      </c>
      <c r="AL281" s="447" t="str">
        <f>IF(AL280="","",VLOOKUP(AL280,'シフト記号表（勤務時間帯）'!$C$6:$K$35,9,FALSE))</f>
        <v/>
      </c>
      <c r="AM281" s="454" t="str">
        <f>IF(AM280="","",VLOOKUP(AM280,'シフト記号表（勤務時間帯）'!$C$6:$K$35,9,FALSE))</f>
        <v/>
      </c>
      <c r="AN281" s="441" t="str">
        <f>IF(AN280="","",VLOOKUP(AN280,'シフト記号表（勤務時間帯）'!$C$6:$K$35,9,FALSE))</f>
        <v/>
      </c>
      <c r="AO281" s="447" t="str">
        <f>IF(AO280="","",VLOOKUP(AO280,'シフト記号表（勤務時間帯）'!$C$6:$K$35,9,FALSE))</f>
        <v/>
      </c>
      <c r="AP281" s="447" t="str">
        <f>IF(AP280="","",VLOOKUP(AP280,'シフト記号表（勤務時間帯）'!$C$6:$K$35,9,FALSE))</f>
        <v/>
      </c>
      <c r="AQ281" s="447" t="str">
        <f>IF(AQ280="","",VLOOKUP(AQ280,'シフト記号表（勤務時間帯）'!$C$6:$K$35,9,FALSE))</f>
        <v/>
      </c>
      <c r="AR281" s="447" t="str">
        <f>IF(AR280="","",VLOOKUP(AR280,'シフト記号表（勤務時間帯）'!$C$6:$K$35,9,FALSE))</f>
        <v/>
      </c>
      <c r="AS281" s="447" t="str">
        <f>IF(AS280="","",VLOOKUP(AS280,'シフト記号表（勤務時間帯）'!$C$6:$K$35,9,FALSE))</f>
        <v/>
      </c>
      <c r="AT281" s="454" t="str">
        <f>IF(AT280="","",VLOOKUP(AT280,'シフト記号表（勤務時間帯）'!$C$6:$K$35,9,FALSE))</f>
        <v/>
      </c>
      <c r="AU281" s="441" t="str">
        <f>IF(AU280="","",VLOOKUP(AU280,'シフト記号表（勤務時間帯）'!$C$6:$K$35,9,FALSE))</f>
        <v/>
      </c>
      <c r="AV281" s="447" t="str">
        <f>IF(AV280="","",VLOOKUP(AV280,'シフト記号表（勤務時間帯）'!$C$6:$K$35,9,FALSE))</f>
        <v/>
      </c>
      <c r="AW281" s="447" t="str">
        <f>IF(AW280="","",VLOOKUP(AW280,'シフト記号表（勤務時間帯）'!$C$6:$K$35,9,FALSE))</f>
        <v/>
      </c>
      <c r="AX281" s="479">
        <f>IF($BB$3="４週",SUM(S281:AT281),IF($BB$3="暦月",SUM(S281:AW281),""))</f>
        <v>0</v>
      </c>
      <c r="AY281" s="490"/>
      <c r="AZ281" s="501">
        <f>IF($BB$3="４週",AX281/4,IF($BB$3="暦月",'地密通所（100名）'!AX281/('地密通所（100名）'!$BB$8/7),""))</f>
        <v>0</v>
      </c>
      <c r="BA281" s="509"/>
      <c r="BB281" s="305"/>
      <c r="BC281" s="128"/>
      <c r="BD281" s="128"/>
      <c r="BE281" s="128"/>
      <c r="BF281" s="140"/>
    </row>
    <row r="282" spans="2:58" ht="20.25" customHeight="1">
      <c r="B282" s="362"/>
      <c r="C282" s="36"/>
      <c r="D282" s="56"/>
      <c r="E282" s="66"/>
      <c r="F282" s="543">
        <f>C280</f>
        <v>0</v>
      </c>
      <c r="G282" s="83"/>
      <c r="H282" s="94"/>
      <c r="I282" s="103"/>
      <c r="J282" s="103"/>
      <c r="K282" s="108"/>
      <c r="L282" s="120"/>
      <c r="M282" s="130"/>
      <c r="N282" s="130"/>
      <c r="O282" s="142"/>
      <c r="P282" s="414" t="s">
        <v>73</v>
      </c>
      <c r="Q282" s="423"/>
      <c r="R282" s="431"/>
      <c r="S282" s="442" t="str">
        <f>IF(S280="","",VLOOKUP(S280,'シフト記号表（勤務時間帯）'!$C$6:$U$35,19,FALSE))</f>
        <v/>
      </c>
      <c r="T282" s="448" t="str">
        <f>IF(T280="","",VLOOKUP(T280,'シフト記号表（勤務時間帯）'!$C$6:$U$35,19,FALSE))</f>
        <v/>
      </c>
      <c r="U282" s="448" t="str">
        <f>IF(U280="","",VLOOKUP(U280,'シフト記号表（勤務時間帯）'!$C$6:$U$35,19,FALSE))</f>
        <v/>
      </c>
      <c r="V282" s="448" t="str">
        <f>IF(V280="","",VLOOKUP(V280,'シフト記号表（勤務時間帯）'!$C$6:$U$35,19,FALSE))</f>
        <v/>
      </c>
      <c r="W282" s="448" t="str">
        <f>IF(W280="","",VLOOKUP(W280,'シフト記号表（勤務時間帯）'!$C$6:$U$35,19,FALSE))</f>
        <v/>
      </c>
      <c r="X282" s="448" t="str">
        <f>IF(X280="","",VLOOKUP(X280,'シフト記号表（勤務時間帯）'!$C$6:$U$35,19,FALSE))</f>
        <v/>
      </c>
      <c r="Y282" s="455" t="str">
        <f>IF(Y280="","",VLOOKUP(Y280,'シフト記号表（勤務時間帯）'!$C$6:$U$35,19,FALSE))</f>
        <v/>
      </c>
      <c r="Z282" s="442" t="str">
        <f>IF(Z280="","",VLOOKUP(Z280,'シフト記号表（勤務時間帯）'!$C$6:$U$35,19,FALSE))</f>
        <v/>
      </c>
      <c r="AA282" s="448" t="str">
        <f>IF(AA280="","",VLOOKUP(AA280,'シフト記号表（勤務時間帯）'!$C$6:$U$35,19,FALSE))</f>
        <v/>
      </c>
      <c r="AB282" s="448" t="str">
        <f>IF(AB280="","",VLOOKUP(AB280,'シフト記号表（勤務時間帯）'!$C$6:$U$35,19,FALSE))</f>
        <v/>
      </c>
      <c r="AC282" s="448" t="str">
        <f>IF(AC280="","",VLOOKUP(AC280,'シフト記号表（勤務時間帯）'!$C$6:$U$35,19,FALSE))</f>
        <v/>
      </c>
      <c r="AD282" s="448" t="str">
        <f>IF(AD280="","",VLOOKUP(AD280,'シフト記号表（勤務時間帯）'!$C$6:$U$35,19,FALSE))</f>
        <v/>
      </c>
      <c r="AE282" s="448" t="str">
        <f>IF(AE280="","",VLOOKUP(AE280,'シフト記号表（勤務時間帯）'!$C$6:$U$35,19,FALSE))</f>
        <v/>
      </c>
      <c r="AF282" s="455" t="str">
        <f>IF(AF280="","",VLOOKUP(AF280,'シフト記号表（勤務時間帯）'!$C$6:$U$35,19,FALSE))</f>
        <v/>
      </c>
      <c r="AG282" s="442" t="str">
        <f>IF(AG280="","",VLOOKUP(AG280,'シフト記号表（勤務時間帯）'!$C$6:$U$35,19,FALSE))</f>
        <v/>
      </c>
      <c r="AH282" s="448" t="str">
        <f>IF(AH280="","",VLOOKUP(AH280,'シフト記号表（勤務時間帯）'!$C$6:$U$35,19,FALSE))</f>
        <v/>
      </c>
      <c r="AI282" s="448" t="str">
        <f>IF(AI280="","",VLOOKUP(AI280,'シフト記号表（勤務時間帯）'!$C$6:$U$35,19,FALSE))</f>
        <v/>
      </c>
      <c r="AJ282" s="448" t="str">
        <f>IF(AJ280="","",VLOOKUP(AJ280,'シフト記号表（勤務時間帯）'!$C$6:$U$35,19,FALSE))</f>
        <v/>
      </c>
      <c r="AK282" s="448" t="str">
        <f>IF(AK280="","",VLOOKUP(AK280,'シフト記号表（勤務時間帯）'!$C$6:$U$35,19,FALSE))</f>
        <v/>
      </c>
      <c r="AL282" s="448" t="str">
        <f>IF(AL280="","",VLOOKUP(AL280,'シフト記号表（勤務時間帯）'!$C$6:$U$35,19,FALSE))</f>
        <v/>
      </c>
      <c r="AM282" s="455" t="str">
        <f>IF(AM280="","",VLOOKUP(AM280,'シフト記号表（勤務時間帯）'!$C$6:$U$35,19,FALSE))</f>
        <v/>
      </c>
      <c r="AN282" s="442" t="str">
        <f>IF(AN280="","",VLOOKUP(AN280,'シフト記号表（勤務時間帯）'!$C$6:$U$35,19,FALSE))</f>
        <v/>
      </c>
      <c r="AO282" s="448" t="str">
        <f>IF(AO280="","",VLOOKUP(AO280,'シフト記号表（勤務時間帯）'!$C$6:$U$35,19,FALSE))</f>
        <v/>
      </c>
      <c r="AP282" s="448" t="str">
        <f>IF(AP280="","",VLOOKUP(AP280,'シフト記号表（勤務時間帯）'!$C$6:$U$35,19,FALSE))</f>
        <v/>
      </c>
      <c r="AQ282" s="448" t="str">
        <f>IF(AQ280="","",VLOOKUP(AQ280,'シフト記号表（勤務時間帯）'!$C$6:$U$35,19,FALSE))</f>
        <v/>
      </c>
      <c r="AR282" s="448" t="str">
        <f>IF(AR280="","",VLOOKUP(AR280,'シフト記号表（勤務時間帯）'!$C$6:$U$35,19,FALSE))</f>
        <v/>
      </c>
      <c r="AS282" s="448" t="str">
        <f>IF(AS280="","",VLOOKUP(AS280,'シフト記号表（勤務時間帯）'!$C$6:$U$35,19,FALSE))</f>
        <v/>
      </c>
      <c r="AT282" s="455" t="str">
        <f>IF(AT280="","",VLOOKUP(AT280,'シフト記号表（勤務時間帯）'!$C$6:$U$35,19,FALSE))</f>
        <v/>
      </c>
      <c r="AU282" s="442" t="str">
        <f>IF(AU280="","",VLOOKUP(AU280,'シフト記号表（勤務時間帯）'!$C$6:$U$35,19,FALSE))</f>
        <v/>
      </c>
      <c r="AV282" s="448" t="str">
        <f>IF(AV280="","",VLOOKUP(AV280,'シフト記号表（勤務時間帯）'!$C$6:$U$35,19,FALSE))</f>
        <v/>
      </c>
      <c r="AW282" s="448" t="str">
        <f>IF(AW280="","",VLOOKUP(AW280,'シフト記号表（勤務時間帯）'!$C$6:$U$35,19,FALSE))</f>
        <v/>
      </c>
      <c r="AX282" s="480">
        <f>IF($BB$3="４週",SUM(S282:AT282),IF($BB$3="暦月",SUM(S282:AW282),""))</f>
        <v>0</v>
      </c>
      <c r="AY282" s="491"/>
      <c r="AZ282" s="502">
        <f>IF($BB$3="４週",AX282/4,IF($BB$3="暦月",'地密通所（100名）'!AX282/('地密通所（100名）'!$BB$8/7),""))</f>
        <v>0</v>
      </c>
      <c r="BA282" s="510"/>
      <c r="BB282" s="306"/>
      <c r="BC282" s="130"/>
      <c r="BD282" s="130"/>
      <c r="BE282" s="130"/>
      <c r="BF282" s="142"/>
    </row>
    <row r="283" spans="2:58" ht="20.25" customHeight="1">
      <c r="B283" s="362">
        <f>B280+1</f>
        <v>88</v>
      </c>
      <c r="C283" s="34"/>
      <c r="D283" s="54"/>
      <c r="E283" s="64"/>
      <c r="F283" s="71"/>
      <c r="G283" s="71"/>
      <c r="H283" s="95"/>
      <c r="I283" s="103"/>
      <c r="J283" s="103"/>
      <c r="K283" s="108"/>
      <c r="L283" s="119"/>
      <c r="M283" s="129"/>
      <c r="N283" s="129"/>
      <c r="O283" s="141"/>
      <c r="P283" s="415" t="s">
        <v>70</v>
      </c>
      <c r="Q283" s="424"/>
      <c r="R283" s="432"/>
      <c r="S283" s="551"/>
      <c r="T283" s="553"/>
      <c r="U283" s="553"/>
      <c r="V283" s="553"/>
      <c r="W283" s="553"/>
      <c r="X283" s="553"/>
      <c r="Y283" s="554"/>
      <c r="Z283" s="551"/>
      <c r="AA283" s="553"/>
      <c r="AB283" s="553"/>
      <c r="AC283" s="553"/>
      <c r="AD283" s="553"/>
      <c r="AE283" s="553"/>
      <c r="AF283" s="554"/>
      <c r="AG283" s="551"/>
      <c r="AH283" s="553"/>
      <c r="AI283" s="553"/>
      <c r="AJ283" s="553"/>
      <c r="AK283" s="553"/>
      <c r="AL283" s="553"/>
      <c r="AM283" s="554"/>
      <c r="AN283" s="551"/>
      <c r="AO283" s="553"/>
      <c r="AP283" s="553"/>
      <c r="AQ283" s="553"/>
      <c r="AR283" s="553"/>
      <c r="AS283" s="553"/>
      <c r="AT283" s="554"/>
      <c r="AU283" s="551"/>
      <c r="AV283" s="553"/>
      <c r="AW283" s="553"/>
      <c r="AX283" s="556"/>
      <c r="AY283" s="560"/>
      <c r="AZ283" s="563"/>
      <c r="BA283" s="566"/>
      <c r="BB283" s="304"/>
      <c r="BC283" s="129"/>
      <c r="BD283" s="129"/>
      <c r="BE283" s="129"/>
      <c r="BF283" s="141"/>
    </row>
    <row r="284" spans="2:58" ht="20.25" customHeight="1">
      <c r="B284" s="362"/>
      <c r="C284" s="35"/>
      <c r="D284" s="55"/>
      <c r="E284" s="65"/>
      <c r="F284" s="69"/>
      <c r="G284" s="82"/>
      <c r="H284" s="94"/>
      <c r="I284" s="103"/>
      <c r="J284" s="103"/>
      <c r="K284" s="108"/>
      <c r="L284" s="118"/>
      <c r="M284" s="128"/>
      <c r="N284" s="128"/>
      <c r="O284" s="140"/>
      <c r="P284" s="413" t="s">
        <v>27</v>
      </c>
      <c r="Q284" s="422"/>
      <c r="R284" s="430"/>
      <c r="S284" s="441" t="str">
        <f>IF(S283="","",VLOOKUP(S283,'シフト記号表（勤務時間帯）'!$C$6:$K$35,9,FALSE))</f>
        <v/>
      </c>
      <c r="T284" s="447" t="str">
        <f>IF(T283="","",VLOOKUP(T283,'シフト記号表（勤務時間帯）'!$C$6:$K$35,9,FALSE))</f>
        <v/>
      </c>
      <c r="U284" s="447" t="str">
        <f>IF(U283="","",VLOOKUP(U283,'シフト記号表（勤務時間帯）'!$C$6:$K$35,9,FALSE))</f>
        <v/>
      </c>
      <c r="V284" s="447" t="str">
        <f>IF(V283="","",VLOOKUP(V283,'シフト記号表（勤務時間帯）'!$C$6:$K$35,9,FALSE))</f>
        <v/>
      </c>
      <c r="W284" s="447" t="str">
        <f>IF(W283="","",VLOOKUP(W283,'シフト記号表（勤務時間帯）'!$C$6:$K$35,9,FALSE))</f>
        <v/>
      </c>
      <c r="X284" s="447" t="str">
        <f>IF(X283="","",VLOOKUP(X283,'シフト記号表（勤務時間帯）'!$C$6:$K$35,9,FALSE))</f>
        <v/>
      </c>
      <c r="Y284" s="454" t="str">
        <f>IF(Y283="","",VLOOKUP(Y283,'シフト記号表（勤務時間帯）'!$C$6:$K$35,9,FALSE))</f>
        <v/>
      </c>
      <c r="Z284" s="441" t="str">
        <f>IF(Z283="","",VLOOKUP(Z283,'シフト記号表（勤務時間帯）'!$C$6:$K$35,9,FALSE))</f>
        <v/>
      </c>
      <c r="AA284" s="447" t="str">
        <f>IF(AA283="","",VLOOKUP(AA283,'シフト記号表（勤務時間帯）'!$C$6:$K$35,9,FALSE))</f>
        <v/>
      </c>
      <c r="AB284" s="447" t="str">
        <f>IF(AB283="","",VLOOKUP(AB283,'シフト記号表（勤務時間帯）'!$C$6:$K$35,9,FALSE))</f>
        <v/>
      </c>
      <c r="AC284" s="447" t="str">
        <f>IF(AC283="","",VLOOKUP(AC283,'シフト記号表（勤務時間帯）'!$C$6:$K$35,9,FALSE))</f>
        <v/>
      </c>
      <c r="AD284" s="447" t="str">
        <f>IF(AD283="","",VLOOKUP(AD283,'シフト記号表（勤務時間帯）'!$C$6:$K$35,9,FALSE))</f>
        <v/>
      </c>
      <c r="AE284" s="447" t="str">
        <f>IF(AE283="","",VLOOKUP(AE283,'シフト記号表（勤務時間帯）'!$C$6:$K$35,9,FALSE))</f>
        <v/>
      </c>
      <c r="AF284" s="454" t="str">
        <f>IF(AF283="","",VLOOKUP(AF283,'シフト記号表（勤務時間帯）'!$C$6:$K$35,9,FALSE))</f>
        <v/>
      </c>
      <c r="AG284" s="441" t="str">
        <f>IF(AG283="","",VLOOKUP(AG283,'シフト記号表（勤務時間帯）'!$C$6:$K$35,9,FALSE))</f>
        <v/>
      </c>
      <c r="AH284" s="447" t="str">
        <f>IF(AH283="","",VLOOKUP(AH283,'シフト記号表（勤務時間帯）'!$C$6:$K$35,9,FALSE))</f>
        <v/>
      </c>
      <c r="AI284" s="447" t="str">
        <f>IF(AI283="","",VLOOKUP(AI283,'シフト記号表（勤務時間帯）'!$C$6:$K$35,9,FALSE))</f>
        <v/>
      </c>
      <c r="AJ284" s="447" t="str">
        <f>IF(AJ283="","",VLOOKUP(AJ283,'シフト記号表（勤務時間帯）'!$C$6:$K$35,9,FALSE))</f>
        <v/>
      </c>
      <c r="AK284" s="447" t="str">
        <f>IF(AK283="","",VLOOKUP(AK283,'シフト記号表（勤務時間帯）'!$C$6:$K$35,9,FALSE))</f>
        <v/>
      </c>
      <c r="AL284" s="447" t="str">
        <f>IF(AL283="","",VLOOKUP(AL283,'シフト記号表（勤務時間帯）'!$C$6:$K$35,9,FALSE))</f>
        <v/>
      </c>
      <c r="AM284" s="454" t="str">
        <f>IF(AM283="","",VLOOKUP(AM283,'シフト記号表（勤務時間帯）'!$C$6:$K$35,9,FALSE))</f>
        <v/>
      </c>
      <c r="AN284" s="441" t="str">
        <f>IF(AN283="","",VLOOKUP(AN283,'シフト記号表（勤務時間帯）'!$C$6:$K$35,9,FALSE))</f>
        <v/>
      </c>
      <c r="AO284" s="447" t="str">
        <f>IF(AO283="","",VLOOKUP(AO283,'シフト記号表（勤務時間帯）'!$C$6:$K$35,9,FALSE))</f>
        <v/>
      </c>
      <c r="AP284" s="447" t="str">
        <f>IF(AP283="","",VLOOKUP(AP283,'シフト記号表（勤務時間帯）'!$C$6:$K$35,9,FALSE))</f>
        <v/>
      </c>
      <c r="AQ284" s="447" t="str">
        <f>IF(AQ283="","",VLOOKUP(AQ283,'シフト記号表（勤務時間帯）'!$C$6:$K$35,9,FALSE))</f>
        <v/>
      </c>
      <c r="AR284" s="447" t="str">
        <f>IF(AR283="","",VLOOKUP(AR283,'シフト記号表（勤務時間帯）'!$C$6:$K$35,9,FALSE))</f>
        <v/>
      </c>
      <c r="AS284" s="447" t="str">
        <f>IF(AS283="","",VLOOKUP(AS283,'シフト記号表（勤務時間帯）'!$C$6:$K$35,9,FALSE))</f>
        <v/>
      </c>
      <c r="AT284" s="454" t="str">
        <f>IF(AT283="","",VLOOKUP(AT283,'シフト記号表（勤務時間帯）'!$C$6:$K$35,9,FALSE))</f>
        <v/>
      </c>
      <c r="AU284" s="441" t="str">
        <f>IF(AU283="","",VLOOKUP(AU283,'シフト記号表（勤務時間帯）'!$C$6:$K$35,9,FALSE))</f>
        <v/>
      </c>
      <c r="AV284" s="447" t="str">
        <f>IF(AV283="","",VLOOKUP(AV283,'シフト記号表（勤務時間帯）'!$C$6:$K$35,9,FALSE))</f>
        <v/>
      </c>
      <c r="AW284" s="447" t="str">
        <f>IF(AW283="","",VLOOKUP(AW283,'シフト記号表（勤務時間帯）'!$C$6:$K$35,9,FALSE))</f>
        <v/>
      </c>
      <c r="AX284" s="479">
        <f>IF($BB$3="４週",SUM(S284:AT284),IF($BB$3="暦月",SUM(S284:AW284),""))</f>
        <v>0</v>
      </c>
      <c r="AY284" s="490"/>
      <c r="AZ284" s="501">
        <f>IF($BB$3="４週",AX284/4,IF($BB$3="暦月",'地密通所（100名）'!AX284/('地密通所（100名）'!$BB$8/7),""))</f>
        <v>0</v>
      </c>
      <c r="BA284" s="509"/>
      <c r="BB284" s="305"/>
      <c r="BC284" s="128"/>
      <c r="BD284" s="128"/>
      <c r="BE284" s="128"/>
      <c r="BF284" s="140"/>
    </row>
    <row r="285" spans="2:58" ht="20.25" customHeight="1">
      <c r="B285" s="362"/>
      <c r="C285" s="36"/>
      <c r="D285" s="56"/>
      <c r="E285" s="66"/>
      <c r="F285" s="543">
        <f>C283</f>
        <v>0</v>
      </c>
      <c r="G285" s="83"/>
      <c r="H285" s="94"/>
      <c r="I285" s="103"/>
      <c r="J285" s="103"/>
      <c r="K285" s="108"/>
      <c r="L285" s="120"/>
      <c r="M285" s="130"/>
      <c r="N285" s="130"/>
      <c r="O285" s="142"/>
      <c r="P285" s="414" t="s">
        <v>73</v>
      </c>
      <c r="Q285" s="423"/>
      <c r="R285" s="431"/>
      <c r="S285" s="442" t="str">
        <f>IF(S283="","",VLOOKUP(S283,'シフト記号表（勤務時間帯）'!$C$6:$U$35,19,FALSE))</f>
        <v/>
      </c>
      <c r="T285" s="448" t="str">
        <f>IF(T283="","",VLOOKUP(T283,'シフト記号表（勤務時間帯）'!$C$6:$U$35,19,FALSE))</f>
        <v/>
      </c>
      <c r="U285" s="448" t="str">
        <f>IF(U283="","",VLOOKUP(U283,'シフト記号表（勤務時間帯）'!$C$6:$U$35,19,FALSE))</f>
        <v/>
      </c>
      <c r="V285" s="448" t="str">
        <f>IF(V283="","",VLOOKUP(V283,'シフト記号表（勤務時間帯）'!$C$6:$U$35,19,FALSE))</f>
        <v/>
      </c>
      <c r="W285" s="448" t="str">
        <f>IF(W283="","",VLOOKUP(W283,'シフト記号表（勤務時間帯）'!$C$6:$U$35,19,FALSE))</f>
        <v/>
      </c>
      <c r="X285" s="448" t="str">
        <f>IF(X283="","",VLOOKUP(X283,'シフト記号表（勤務時間帯）'!$C$6:$U$35,19,FALSE))</f>
        <v/>
      </c>
      <c r="Y285" s="455" t="str">
        <f>IF(Y283="","",VLOOKUP(Y283,'シフト記号表（勤務時間帯）'!$C$6:$U$35,19,FALSE))</f>
        <v/>
      </c>
      <c r="Z285" s="442" t="str">
        <f>IF(Z283="","",VLOOKUP(Z283,'シフト記号表（勤務時間帯）'!$C$6:$U$35,19,FALSE))</f>
        <v/>
      </c>
      <c r="AA285" s="448" t="str">
        <f>IF(AA283="","",VLOOKUP(AA283,'シフト記号表（勤務時間帯）'!$C$6:$U$35,19,FALSE))</f>
        <v/>
      </c>
      <c r="AB285" s="448" t="str">
        <f>IF(AB283="","",VLOOKUP(AB283,'シフト記号表（勤務時間帯）'!$C$6:$U$35,19,FALSE))</f>
        <v/>
      </c>
      <c r="AC285" s="448" t="str">
        <f>IF(AC283="","",VLOOKUP(AC283,'シフト記号表（勤務時間帯）'!$C$6:$U$35,19,FALSE))</f>
        <v/>
      </c>
      <c r="AD285" s="448" t="str">
        <f>IF(AD283="","",VLOOKUP(AD283,'シフト記号表（勤務時間帯）'!$C$6:$U$35,19,FALSE))</f>
        <v/>
      </c>
      <c r="AE285" s="448" t="str">
        <f>IF(AE283="","",VLOOKUP(AE283,'シフト記号表（勤務時間帯）'!$C$6:$U$35,19,FALSE))</f>
        <v/>
      </c>
      <c r="AF285" s="455" t="str">
        <f>IF(AF283="","",VLOOKUP(AF283,'シフト記号表（勤務時間帯）'!$C$6:$U$35,19,FALSE))</f>
        <v/>
      </c>
      <c r="AG285" s="442" t="str">
        <f>IF(AG283="","",VLOOKUP(AG283,'シフト記号表（勤務時間帯）'!$C$6:$U$35,19,FALSE))</f>
        <v/>
      </c>
      <c r="AH285" s="448" t="str">
        <f>IF(AH283="","",VLOOKUP(AH283,'シフト記号表（勤務時間帯）'!$C$6:$U$35,19,FALSE))</f>
        <v/>
      </c>
      <c r="AI285" s="448" t="str">
        <f>IF(AI283="","",VLOOKUP(AI283,'シフト記号表（勤務時間帯）'!$C$6:$U$35,19,FALSE))</f>
        <v/>
      </c>
      <c r="AJ285" s="448" t="str">
        <f>IF(AJ283="","",VLOOKUP(AJ283,'シフト記号表（勤務時間帯）'!$C$6:$U$35,19,FALSE))</f>
        <v/>
      </c>
      <c r="AK285" s="448" t="str">
        <f>IF(AK283="","",VLOOKUP(AK283,'シフト記号表（勤務時間帯）'!$C$6:$U$35,19,FALSE))</f>
        <v/>
      </c>
      <c r="AL285" s="448" t="str">
        <f>IF(AL283="","",VLOOKUP(AL283,'シフト記号表（勤務時間帯）'!$C$6:$U$35,19,FALSE))</f>
        <v/>
      </c>
      <c r="AM285" s="455" t="str">
        <f>IF(AM283="","",VLOOKUP(AM283,'シフト記号表（勤務時間帯）'!$C$6:$U$35,19,FALSE))</f>
        <v/>
      </c>
      <c r="AN285" s="442" t="str">
        <f>IF(AN283="","",VLOOKUP(AN283,'シフト記号表（勤務時間帯）'!$C$6:$U$35,19,FALSE))</f>
        <v/>
      </c>
      <c r="AO285" s="448" t="str">
        <f>IF(AO283="","",VLOOKUP(AO283,'シフト記号表（勤務時間帯）'!$C$6:$U$35,19,FALSE))</f>
        <v/>
      </c>
      <c r="AP285" s="448" t="str">
        <f>IF(AP283="","",VLOOKUP(AP283,'シフト記号表（勤務時間帯）'!$C$6:$U$35,19,FALSE))</f>
        <v/>
      </c>
      <c r="AQ285" s="448" t="str">
        <f>IF(AQ283="","",VLOOKUP(AQ283,'シフト記号表（勤務時間帯）'!$C$6:$U$35,19,FALSE))</f>
        <v/>
      </c>
      <c r="AR285" s="448" t="str">
        <f>IF(AR283="","",VLOOKUP(AR283,'シフト記号表（勤務時間帯）'!$C$6:$U$35,19,FALSE))</f>
        <v/>
      </c>
      <c r="AS285" s="448" t="str">
        <f>IF(AS283="","",VLOOKUP(AS283,'シフト記号表（勤務時間帯）'!$C$6:$U$35,19,FALSE))</f>
        <v/>
      </c>
      <c r="AT285" s="455" t="str">
        <f>IF(AT283="","",VLOOKUP(AT283,'シフト記号表（勤務時間帯）'!$C$6:$U$35,19,FALSE))</f>
        <v/>
      </c>
      <c r="AU285" s="442" t="str">
        <f>IF(AU283="","",VLOOKUP(AU283,'シフト記号表（勤務時間帯）'!$C$6:$U$35,19,FALSE))</f>
        <v/>
      </c>
      <c r="AV285" s="448" t="str">
        <f>IF(AV283="","",VLOOKUP(AV283,'シフト記号表（勤務時間帯）'!$C$6:$U$35,19,FALSE))</f>
        <v/>
      </c>
      <c r="AW285" s="448" t="str">
        <f>IF(AW283="","",VLOOKUP(AW283,'シフト記号表（勤務時間帯）'!$C$6:$U$35,19,FALSE))</f>
        <v/>
      </c>
      <c r="AX285" s="480">
        <f>IF($BB$3="４週",SUM(S285:AT285),IF($BB$3="暦月",SUM(S285:AW285),""))</f>
        <v>0</v>
      </c>
      <c r="AY285" s="491"/>
      <c r="AZ285" s="502">
        <f>IF($BB$3="４週",AX285/4,IF($BB$3="暦月",'地密通所（100名）'!AX285/('地密通所（100名）'!$BB$8/7),""))</f>
        <v>0</v>
      </c>
      <c r="BA285" s="510"/>
      <c r="BB285" s="306"/>
      <c r="BC285" s="130"/>
      <c r="BD285" s="130"/>
      <c r="BE285" s="130"/>
      <c r="BF285" s="142"/>
    </row>
    <row r="286" spans="2:58" ht="20.25" customHeight="1">
      <c r="B286" s="362">
        <f>B283+1</f>
        <v>89</v>
      </c>
      <c r="C286" s="34"/>
      <c r="D286" s="54"/>
      <c r="E286" s="64"/>
      <c r="F286" s="71"/>
      <c r="G286" s="71"/>
      <c r="H286" s="95"/>
      <c r="I286" s="103"/>
      <c r="J286" s="103"/>
      <c r="K286" s="108"/>
      <c r="L286" s="119"/>
      <c r="M286" s="129"/>
      <c r="N286" s="129"/>
      <c r="O286" s="141"/>
      <c r="P286" s="415" t="s">
        <v>70</v>
      </c>
      <c r="Q286" s="424"/>
      <c r="R286" s="432"/>
      <c r="S286" s="551"/>
      <c r="T286" s="553"/>
      <c r="U286" s="553"/>
      <c r="V286" s="553"/>
      <c r="W286" s="553"/>
      <c r="X286" s="553"/>
      <c r="Y286" s="554"/>
      <c r="Z286" s="551"/>
      <c r="AA286" s="553"/>
      <c r="AB286" s="553"/>
      <c r="AC286" s="553"/>
      <c r="AD286" s="553"/>
      <c r="AE286" s="553"/>
      <c r="AF286" s="554"/>
      <c r="AG286" s="551"/>
      <c r="AH286" s="553"/>
      <c r="AI286" s="553"/>
      <c r="AJ286" s="553"/>
      <c r="AK286" s="553"/>
      <c r="AL286" s="553"/>
      <c r="AM286" s="554"/>
      <c r="AN286" s="551"/>
      <c r="AO286" s="553"/>
      <c r="AP286" s="553"/>
      <c r="AQ286" s="553"/>
      <c r="AR286" s="553"/>
      <c r="AS286" s="553"/>
      <c r="AT286" s="554"/>
      <c r="AU286" s="551"/>
      <c r="AV286" s="553"/>
      <c r="AW286" s="553"/>
      <c r="AX286" s="556"/>
      <c r="AY286" s="560"/>
      <c r="AZ286" s="563"/>
      <c r="BA286" s="566"/>
      <c r="BB286" s="304"/>
      <c r="BC286" s="129"/>
      <c r="BD286" s="129"/>
      <c r="BE286" s="129"/>
      <c r="BF286" s="141"/>
    </row>
    <row r="287" spans="2:58" ht="20.25" customHeight="1">
      <c r="B287" s="362"/>
      <c r="C287" s="35"/>
      <c r="D287" s="55"/>
      <c r="E287" s="65"/>
      <c r="F287" s="69"/>
      <c r="G287" s="82"/>
      <c r="H287" s="94"/>
      <c r="I287" s="103"/>
      <c r="J287" s="103"/>
      <c r="K287" s="108"/>
      <c r="L287" s="118"/>
      <c r="M287" s="128"/>
      <c r="N287" s="128"/>
      <c r="O287" s="140"/>
      <c r="P287" s="413" t="s">
        <v>27</v>
      </c>
      <c r="Q287" s="422"/>
      <c r="R287" s="430"/>
      <c r="S287" s="441" t="str">
        <f>IF(S286="","",VLOOKUP(S286,'シフト記号表（勤務時間帯）'!$C$6:$K$35,9,FALSE))</f>
        <v/>
      </c>
      <c r="T287" s="447" t="str">
        <f>IF(T286="","",VLOOKUP(T286,'シフト記号表（勤務時間帯）'!$C$6:$K$35,9,FALSE))</f>
        <v/>
      </c>
      <c r="U287" s="447" t="str">
        <f>IF(U286="","",VLOOKUP(U286,'シフト記号表（勤務時間帯）'!$C$6:$K$35,9,FALSE))</f>
        <v/>
      </c>
      <c r="V287" s="447" t="str">
        <f>IF(V286="","",VLOOKUP(V286,'シフト記号表（勤務時間帯）'!$C$6:$K$35,9,FALSE))</f>
        <v/>
      </c>
      <c r="W287" s="447" t="str">
        <f>IF(W286="","",VLOOKUP(W286,'シフト記号表（勤務時間帯）'!$C$6:$K$35,9,FALSE))</f>
        <v/>
      </c>
      <c r="X287" s="447" t="str">
        <f>IF(X286="","",VLOOKUP(X286,'シフト記号表（勤務時間帯）'!$C$6:$K$35,9,FALSE))</f>
        <v/>
      </c>
      <c r="Y287" s="454" t="str">
        <f>IF(Y286="","",VLOOKUP(Y286,'シフト記号表（勤務時間帯）'!$C$6:$K$35,9,FALSE))</f>
        <v/>
      </c>
      <c r="Z287" s="441" t="str">
        <f>IF(Z286="","",VLOOKUP(Z286,'シフト記号表（勤務時間帯）'!$C$6:$K$35,9,FALSE))</f>
        <v/>
      </c>
      <c r="AA287" s="447" t="str">
        <f>IF(AA286="","",VLOOKUP(AA286,'シフト記号表（勤務時間帯）'!$C$6:$K$35,9,FALSE))</f>
        <v/>
      </c>
      <c r="AB287" s="447" t="str">
        <f>IF(AB286="","",VLOOKUP(AB286,'シフト記号表（勤務時間帯）'!$C$6:$K$35,9,FALSE))</f>
        <v/>
      </c>
      <c r="AC287" s="447" t="str">
        <f>IF(AC286="","",VLOOKUP(AC286,'シフト記号表（勤務時間帯）'!$C$6:$K$35,9,FALSE))</f>
        <v/>
      </c>
      <c r="AD287" s="447" t="str">
        <f>IF(AD286="","",VLOOKUP(AD286,'シフト記号表（勤務時間帯）'!$C$6:$K$35,9,FALSE))</f>
        <v/>
      </c>
      <c r="AE287" s="447" t="str">
        <f>IF(AE286="","",VLOOKUP(AE286,'シフト記号表（勤務時間帯）'!$C$6:$K$35,9,FALSE))</f>
        <v/>
      </c>
      <c r="AF287" s="454" t="str">
        <f>IF(AF286="","",VLOOKUP(AF286,'シフト記号表（勤務時間帯）'!$C$6:$K$35,9,FALSE))</f>
        <v/>
      </c>
      <c r="AG287" s="441" t="str">
        <f>IF(AG286="","",VLOOKUP(AG286,'シフト記号表（勤務時間帯）'!$C$6:$K$35,9,FALSE))</f>
        <v/>
      </c>
      <c r="AH287" s="447" t="str">
        <f>IF(AH286="","",VLOOKUP(AH286,'シフト記号表（勤務時間帯）'!$C$6:$K$35,9,FALSE))</f>
        <v/>
      </c>
      <c r="AI287" s="447" t="str">
        <f>IF(AI286="","",VLOOKUP(AI286,'シフト記号表（勤務時間帯）'!$C$6:$K$35,9,FALSE))</f>
        <v/>
      </c>
      <c r="AJ287" s="447" t="str">
        <f>IF(AJ286="","",VLOOKUP(AJ286,'シフト記号表（勤務時間帯）'!$C$6:$K$35,9,FALSE))</f>
        <v/>
      </c>
      <c r="AK287" s="447" t="str">
        <f>IF(AK286="","",VLOOKUP(AK286,'シフト記号表（勤務時間帯）'!$C$6:$K$35,9,FALSE))</f>
        <v/>
      </c>
      <c r="AL287" s="447" t="str">
        <f>IF(AL286="","",VLOOKUP(AL286,'シフト記号表（勤務時間帯）'!$C$6:$K$35,9,FALSE))</f>
        <v/>
      </c>
      <c r="AM287" s="454" t="str">
        <f>IF(AM286="","",VLOOKUP(AM286,'シフト記号表（勤務時間帯）'!$C$6:$K$35,9,FALSE))</f>
        <v/>
      </c>
      <c r="AN287" s="441" t="str">
        <f>IF(AN286="","",VLOOKUP(AN286,'シフト記号表（勤務時間帯）'!$C$6:$K$35,9,FALSE))</f>
        <v/>
      </c>
      <c r="AO287" s="447" t="str">
        <f>IF(AO286="","",VLOOKUP(AO286,'シフト記号表（勤務時間帯）'!$C$6:$K$35,9,FALSE))</f>
        <v/>
      </c>
      <c r="AP287" s="447" t="str">
        <f>IF(AP286="","",VLOOKUP(AP286,'シフト記号表（勤務時間帯）'!$C$6:$K$35,9,FALSE))</f>
        <v/>
      </c>
      <c r="AQ287" s="447" t="str">
        <f>IF(AQ286="","",VLOOKUP(AQ286,'シフト記号表（勤務時間帯）'!$C$6:$K$35,9,FALSE))</f>
        <v/>
      </c>
      <c r="AR287" s="447" t="str">
        <f>IF(AR286="","",VLOOKUP(AR286,'シフト記号表（勤務時間帯）'!$C$6:$K$35,9,FALSE))</f>
        <v/>
      </c>
      <c r="AS287" s="447" t="str">
        <f>IF(AS286="","",VLOOKUP(AS286,'シフト記号表（勤務時間帯）'!$C$6:$K$35,9,FALSE))</f>
        <v/>
      </c>
      <c r="AT287" s="454" t="str">
        <f>IF(AT286="","",VLOOKUP(AT286,'シフト記号表（勤務時間帯）'!$C$6:$K$35,9,FALSE))</f>
        <v/>
      </c>
      <c r="AU287" s="441" t="str">
        <f>IF(AU286="","",VLOOKUP(AU286,'シフト記号表（勤務時間帯）'!$C$6:$K$35,9,FALSE))</f>
        <v/>
      </c>
      <c r="AV287" s="447" t="str">
        <f>IF(AV286="","",VLOOKUP(AV286,'シフト記号表（勤務時間帯）'!$C$6:$K$35,9,FALSE))</f>
        <v/>
      </c>
      <c r="AW287" s="447" t="str">
        <f>IF(AW286="","",VLOOKUP(AW286,'シフト記号表（勤務時間帯）'!$C$6:$K$35,9,FALSE))</f>
        <v/>
      </c>
      <c r="AX287" s="479">
        <f>IF($BB$3="４週",SUM(S287:AT287),IF($BB$3="暦月",SUM(S287:AW287),""))</f>
        <v>0</v>
      </c>
      <c r="AY287" s="490"/>
      <c r="AZ287" s="501">
        <f>IF($BB$3="４週",AX287/4,IF($BB$3="暦月",'地密通所（100名）'!AX287/('地密通所（100名）'!$BB$8/7),""))</f>
        <v>0</v>
      </c>
      <c r="BA287" s="509"/>
      <c r="BB287" s="305"/>
      <c r="BC287" s="128"/>
      <c r="BD287" s="128"/>
      <c r="BE287" s="128"/>
      <c r="BF287" s="140"/>
    </row>
    <row r="288" spans="2:58" ht="20.25" customHeight="1">
      <c r="B288" s="362"/>
      <c r="C288" s="36"/>
      <c r="D288" s="56"/>
      <c r="E288" s="66"/>
      <c r="F288" s="543">
        <f>C286</f>
        <v>0</v>
      </c>
      <c r="G288" s="83"/>
      <c r="H288" s="94"/>
      <c r="I288" s="103"/>
      <c r="J288" s="103"/>
      <c r="K288" s="108"/>
      <c r="L288" s="120"/>
      <c r="M288" s="130"/>
      <c r="N288" s="130"/>
      <c r="O288" s="142"/>
      <c r="P288" s="414" t="s">
        <v>73</v>
      </c>
      <c r="Q288" s="423"/>
      <c r="R288" s="431"/>
      <c r="S288" s="442" t="str">
        <f>IF(S286="","",VLOOKUP(S286,'シフト記号表（勤務時間帯）'!$C$6:$U$35,19,FALSE))</f>
        <v/>
      </c>
      <c r="T288" s="448" t="str">
        <f>IF(T286="","",VLOOKUP(T286,'シフト記号表（勤務時間帯）'!$C$6:$U$35,19,FALSE))</f>
        <v/>
      </c>
      <c r="U288" s="448" t="str">
        <f>IF(U286="","",VLOOKUP(U286,'シフト記号表（勤務時間帯）'!$C$6:$U$35,19,FALSE))</f>
        <v/>
      </c>
      <c r="V288" s="448" t="str">
        <f>IF(V286="","",VLOOKUP(V286,'シフト記号表（勤務時間帯）'!$C$6:$U$35,19,FALSE))</f>
        <v/>
      </c>
      <c r="W288" s="448" t="str">
        <f>IF(W286="","",VLOOKUP(W286,'シフト記号表（勤務時間帯）'!$C$6:$U$35,19,FALSE))</f>
        <v/>
      </c>
      <c r="X288" s="448" t="str">
        <f>IF(X286="","",VLOOKUP(X286,'シフト記号表（勤務時間帯）'!$C$6:$U$35,19,FALSE))</f>
        <v/>
      </c>
      <c r="Y288" s="455" t="str">
        <f>IF(Y286="","",VLOOKUP(Y286,'シフト記号表（勤務時間帯）'!$C$6:$U$35,19,FALSE))</f>
        <v/>
      </c>
      <c r="Z288" s="442" t="str">
        <f>IF(Z286="","",VLOOKUP(Z286,'シフト記号表（勤務時間帯）'!$C$6:$U$35,19,FALSE))</f>
        <v/>
      </c>
      <c r="AA288" s="448" t="str">
        <f>IF(AA286="","",VLOOKUP(AA286,'シフト記号表（勤務時間帯）'!$C$6:$U$35,19,FALSE))</f>
        <v/>
      </c>
      <c r="AB288" s="448" t="str">
        <f>IF(AB286="","",VLOOKUP(AB286,'シフト記号表（勤務時間帯）'!$C$6:$U$35,19,FALSE))</f>
        <v/>
      </c>
      <c r="AC288" s="448" t="str">
        <f>IF(AC286="","",VLOOKUP(AC286,'シフト記号表（勤務時間帯）'!$C$6:$U$35,19,FALSE))</f>
        <v/>
      </c>
      <c r="AD288" s="448" t="str">
        <f>IF(AD286="","",VLOOKUP(AD286,'シフト記号表（勤務時間帯）'!$C$6:$U$35,19,FALSE))</f>
        <v/>
      </c>
      <c r="AE288" s="448" t="str">
        <f>IF(AE286="","",VLOOKUP(AE286,'シフト記号表（勤務時間帯）'!$C$6:$U$35,19,FALSE))</f>
        <v/>
      </c>
      <c r="AF288" s="455" t="str">
        <f>IF(AF286="","",VLOOKUP(AF286,'シフト記号表（勤務時間帯）'!$C$6:$U$35,19,FALSE))</f>
        <v/>
      </c>
      <c r="AG288" s="442" t="str">
        <f>IF(AG286="","",VLOOKUP(AG286,'シフト記号表（勤務時間帯）'!$C$6:$U$35,19,FALSE))</f>
        <v/>
      </c>
      <c r="AH288" s="448" t="str">
        <f>IF(AH286="","",VLOOKUP(AH286,'シフト記号表（勤務時間帯）'!$C$6:$U$35,19,FALSE))</f>
        <v/>
      </c>
      <c r="AI288" s="448" t="str">
        <f>IF(AI286="","",VLOOKUP(AI286,'シフト記号表（勤務時間帯）'!$C$6:$U$35,19,FALSE))</f>
        <v/>
      </c>
      <c r="AJ288" s="448" t="str">
        <f>IF(AJ286="","",VLOOKUP(AJ286,'シフト記号表（勤務時間帯）'!$C$6:$U$35,19,FALSE))</f>
        <v/>
      </c>
      <c r="AK288" s="448" t="str">
        <f>IF(AK286="","",VLOOKUP(AK286,'シフト記号表（勤務時間帯）'!$C$6:$U$35,19,FALSE))</f>
        <v/>
      </c>
      <c r="AL288" s="448" t="str">
        <f>IF(AL286="","",VLOOKUP(AL286,'シフト記号表（勤務時間帯）'!$C$6:$U$35,19,FALSE))</f>
        <v/>
      </c>
      <c r="AM288" s="455" t="str">
        <f>IF(AM286="","",VLOOKUP(AM286,'シフト記号表（勤務時間帯）'!$C$6:$U$35,19,FALSE))</f>
        <v/>
      </c>
      <c r="AN288" s="442" t="str">
        <f>IF(AN286="","",VLOOKUP(AN286,'シフト記号表（勤務時間帯）'!$C$6:$U$35,19,FALSE))</f>
        <v/>
      </c>
      <c r="AO288" s="448" t="str">
        <f>IF(AO286="","",VLOOKUP(AO286,'シフト記号表（勤務時間帯）'!$C$6:$U$35,19,FALSE))</f>
        <v/>
      </c>
      <c r="AP288" s="448" t="str">
        <f>IF(AP286="","",VLOOKUP(AP286,'シフト記号表（勤務時間帯）'!$C$6:$U$35,19,FALSE))</f>
        <v/>
      </c>
      <c r="AQ288" s="448" t="str">
        <f>IF(AQ286="","",VLOOKUP(AQ286,'シフト記号表（勤務時間帯）'!$C$6:$U$35,19,FALSE))</f>
        <v/>
      </c>
      <c r="AR288" s="448" t="str">
        <f>IF(AR286="","",VLOOKUP(AR286,'シフト記号表（勤務時間帯）'!$C$6:$U$35,19,FALSE))</f>
        <v/>
      </c>
      <c r="AS288" s="448" t="str">
        <f>IF(AS286="","",VLOOKUP(AS286,'シフト記号表（勤務時間帯）'!$C$6:$U$35,19,FALSE))</f>
        <v/>
      </c>
      <c r="AT288" s="455" t="str">
        <f>IF(AT286="","",VLOOKUP(AT286,'シフト記号表（勤務時間帯）'!$C$6:$U$35,19,FALSE))</f>
        <v/>
      </c>
      <c r="AU288" s="442" t="str">
        <f>IF(AU286="","",VLOOKUP(AU286,'シフト記号表（勤務時間帯）'!$C$6:$U$35,19,FALSE))</f>
        <v/>
      </c>
      <c r="AV288" s="448" t="str">
        <f>IF(AV286="","",VLOOKUP(AV286,'シフト記号表（勤務時間帯）'!$C$6:$U$35,19,FALSE))</f>
        <v/>
      </c>
      <c r="AW288" s="448" t="str">
        <f>IF(AW286="","",VLOOKUP(AW286,'シフト記号表（勤務時間帯）'!$C$6:$U$35,19,FALSE))</f>
        <v/>
      </c>
      <c r="AX288" s="480">
        <f>IF($BB$3="４週",SUM(S288:AT288),IF($BB$3="暦月",SUM(S288:AW288),""))</f>
        <v>0</v>
      </c>
      <c r="AY288" s="491"/>
      <c r="AZ288" s="502">
        <f>IF($BB$3="４週",AX288/4,IF($BB$3="暦月",'地密通所（100名）'!AX288/('地密通所（100名）'!$BB$8/7),""))</f>
        <v>0</v>
      </c>
      <c r="BA288" s="510"/>
      <c r="BB288" s="306"/>
      <c r="BC288" s="130"/>
      <c r="BD288" s="130"/>
      <c r="BE288" s="130"/>
      <c r="BF288" s="142"/>
    </row>
    <row r="289" spans="2:58" ht="20.25" customHeight="1">
      <c r="B289" s="362">
        <f>B286+1</f>
        <v>90</v>
      </c>
      <c r="C289" s="34"/>
      <c r="D289" s="54"/>
      <c r="E289" s="64"/>
      <c r="F289" s="71"/>
      <c r="G289" s="71"/>
      <c r="H289" s="95"/>
      <c r="I289" s="103"/>
      <c r="J289" s="103"/>
      <c r="K289" s="108"/>
      <c r="L289" s="119"/>
      <c r="M289" s="129"/>
      <c r="N289" s="129"/>
      <c r="O289" s="141"/>
      <c r="P289" s="415" t="s">
        <v>70</v>
      </c>
      <c r="Q289" s="424"/>
      <c r="R289" s="432"/>
      <c r="S289" s="551"/>
      <c r="T289" s="553"/>
      <c r="U289" s="553"/>
      <c r="V289" s="553"/>
      <c r="W289" s="553"/>
      <c r="X289" s="553"/>
      <c r="Y289" s="554"/>
      <c r="Z289" s="551"/>
      <c r="AA289" s="553"/>
      <c r="AB289" s="553"/>
      <c r="AC289" s="553"/>
      <c r="AD289" s="553"/>
      <c r="AE289" s="553"/>
      <c r="AF289" s="554"/>
      <c r="AG289" s="551"/>
      <c r="AH289" s="553"/>
      <c r="AI289" s="553"/>
      <c r="AJ289" s="553"/>
      <c r="AK289" s="553"/>
      <c r="AL289" s="553"/>
      <c r="AM289" s="554"/>
      <c r="AN289" s="551"/>
      <c r="AO289" s="553"/>
      <c r="AP289" s="553"/>
      <c r="AQ289" s="553"/>
      <c r="AR289" s="553"/>
      <c r="AS289" s="553"/>
      <c r="AT289" s="554"/>
      <c r="AU289" s="551"/>
      <c r="AV289" s="553"/>
      <c r="AW289" s="553"/>
      <c r="AX289" s="556"/>
      <c r="AY289" s="560"/>
      <c r="AZ289" s="563"/>
      <c r="BA289" s="566"/>
      <c r="BB289" s="304"/>
      <c r="BC289" s="129"/>
      <c r="BD289" s="129"/>
      <c r="BE289" s="129"/>
      <c r="BF289" s="141"/>
    </row>
    <row r="290" spans="2:58" ht="20.25" customHeight="1">
      <c r="B290" s="362"/>
      <c r="C290" s="35"/>
      <c r="D290" s="55"/>
      <c r="E290" s="65"/>
      <c r="F290" s="69"/>
      <c r="G290" s="82"/>
      <c r="H290" s="94"/>
      <c r="I290" s="103"/>
      <c r="J290" s="103"/>
      <c r="K290" s="108"/>
      <c r="L290" s="118"/>
      <c r="M290" s="128"/>
      <c r="N290" s="128"/>
      <c r="O290" s="140"/>
      <c r="P290" s="413" t="s">
        <v>27</v>
      </c>
      <c r="Q290" s="422"/>
      <c r="R290" s="430"/>
      <c r="S290" s="441" t="str">
        <f>IF(S289="","",VLOOKUP(S289,'シフト記号表（勤務時間帯）'!$C$6:$K$35,9,FALSE))</f>
        <v/>
      </c>
      <c r="T290" s="447" t="str">
        <f>IF(T289="","",VLOOKUP(T289,'シフト記号表（勤務時間帯）'!$C$6:$K$35,9,FALSE))</f>
        <v/>
      </c>
      <c r="U290" s="447" t="str">
        <f>IF(U289="","",VLOOKUP(U289,'シフト記号表（勤務時間帯）'!$C$6:$K$35,9,FALSE))</f>
        <v/>
      </c>
      <c r="V290" s="447" t="str">
        <f>IF(V289="","",VLOOKUP(V289,'シフト記号表（勤務時間帯）'!$C$6:$K$35,9,FALSE))</f>
        <v/>
      </c>
      <c r="W290" s="447" t="str">
        <f>IF(W289="","",VLOOKUP(W289,'シフト記号表（勤務時間帯）'!$C$6:$K$35,9,FALSE))</f>
        <v/>
      </c>
      <c r="X290" s="447" t="str">
        <f>IF(X289="","",VLOOKUP(X289,'シフト記号表（勤務時間帯）'!$C$6:$K$35,9,FALSE))</f>
        <v/>
      </c>
      <c r="Y290" s="454" t="str">
        <f>IF(Y289="","",VLOOKUP(Y289,'シフト記号表（勤務時間帯）'!$C$6:$K$35,9,FALSE))</f>
        <v/>
      </c>
      <c r="Z290" s="441" t="str">
        <f>IF(Z289="","",VLOOKUP(Z289,'シフト記号表（勤務時間帯）'!$C$6:$K$35,9,FALSE))</f>
        <v/>
      </c>
      <c r="AA290" s="447" t="str">
        <f>IF(AA289="","",VLOOKUP(AA289,'シフト記号表（勤務時間帯）'!$C$6:$K$35,9,FALSE))</f>
        <v/>
      </c>
      <c r="AB290" s="447" t="str">
        <f>IF(AB289="","",VLOOKUP(AB289,'シフト記号表（勤務時間帯）'!$C$6:$K$35,9,FALSE))</f>
        <v/>
      </c>
      <c r="AC290" s="447" t="str">
        <f>IF(AC289="","",VLOOKUP(AC289,'シフト記号表（勤務時間帯）'!$C$6:$K$35,9,FALSE))</f>
        <v/>
      </c>
      <c r="AD290" s="447" t="str">
        <f>IF(AD289="","",VLOOKUP(AD289,'シフト記号表（勤務時間帯）'!$C$6:$K$35,9,FALSE))</f>
        <v/>
      </c>
      <c r="AE290" s="447" t="str">
        <f>IF(AE289="","",VLOOKUP(AE289,'シフト記号表（勤務時間帯）'!$C$6:$K$35,9,FALSE))</f>
        <v/>
      </c>
      <c r="AF290" s="454" t="str">
        <f>IF(AF289="","",VLOOKUP(AF289,'シフト記号表（勤務時間帯）'!$C$6:$K$35,9,FALSE))</f>
        <v/>
      </c>
      <c r="AG290" s="441" t="str">
        <f>IF(AG289="","",VLOOKUP(AG289,'シフト記号表（勤務時間帯）'!$C$6:$K$35,9,FALSE))</f>
        <v/>
      </c>
      <c r="AH290" s="447" t="str">
        <f>IF(AH289="","",VLOOKUP(AH289,'シフト記号表（勤務時間帯）'!$C$6:$K$35,9,FALSE))</f>
        <v/>
      </c>
      <c r="AI290" s="447" t="str">
        <f>IF(AI289="","",VLOOKUP(AI289,'シフト記号表（勤務時間帯）'!$C$6:$K$35,9,FALSE))</f>
        <v/>
      </c>
      <c r="AJ290" s="447" t="str">
        <f>IF(AJ289="","",VLOOKUP(AJ289,'シフト記号表（勤務時間帯）'!$C$6:$K$35,9,FALSE))</f>
        <v/>
      </c>
      <c r="AK290" s="447" t="str">
        <f>IF(AK289="","",VLOOKUP(AK289,'シフト記号表（勤務時間帯）'!$C$6:$K$35,9,FALSE))</f>
        <v/>
      </c>
      <c r="AL290" s="447" t="str">
        <f>IF(AL289="","",VLOOKUP(AL289,'シフト記号表（勤務時間帯）'!$C$6:$K$35,9,FALSE))</f>
        <v/>
      </c>
      <c r="AM290" s="454" t="str">
        <f>IF(AM289="","",VLOOKUP(AM289,'シフト記号表（勤務時間帯）'!$C$6:$K$35,9,FALSE))</f>
        <v/>
      </c>
      <c r="AN290" s="441" t="str">
        <f>IF(AN289="","",VLOOKUP(AN289,'シフト記号表（勤務時間帯）'!$C$6:$K$35,9,FALSE))</f>
        <v/>
      </c>
      <c r="AO290" s="447" t="str">
        <f>IF(AO289="","",VLOOKUP(AO289,'シフト記号表（勤務時間帯）'!$C$6:$K$35,9,FALSE))</f>
        <v/>
      </c>
      <c r="AP290" s="447" t="str">
        <f>IF(AP289="","",VLOOKUP(AP289,'シフト記号表（勤務時間帯）'!$C$6:$K$35,9,FALSE))</f>
        <v/>
      </c>
      <c r="AQ290" s="447" t="str">
        <f>IF(AQ289="","",VLOOKUP(AQ289,'シフト記号表（勤務時間帯）'!$C$6:$K$35,9,FALSE))</f>
        <v/>
      </c>
      <c r="AR290" s="447" t="str">
        <f>IF(AR289="","",VLOOKUP(AR289,'シフト記号表（勤務時間帯）'!$C$6:$K$35,9,FALSE))</f>
        <v/>
      </c>
      <c r="AS290" s="447" t="str">
        <f>IF(AS289="","",VLOOKUP(AS289,'シフト記号表（勤務時間帯）'!$C$6:$K$35,9,FALSE))</f>
        <v/>
      </c>
      <c r="AT290" s="454" t="str">
        <f>IF(AT289="","",VLOOKUP(AT289,'シフト記号表（勤務時間帯）'!$C$6:$K$35,9,FALSE))</f>
        <v/>
      </c>
      <c r="AU290" s="441" t="str">
        <f>IF(AU289="","",VLOOKUP(AU289,'シフト記号表（勤務時間帯）'!$C$6:$K$35,9,FALSE))</f>
        <v/>
      </c>
      <c r="AV290" s="447" t="str">
        <f>IF(AV289="","",VLOOKUP(AV289,'シフト記号表（勤務時間帯）'!$C$6:$K$35,9,FALSE))</f>
        <v/>
      </c>
      <c r="AW290" s="447" t="str">
        <f>IF(AW289="","",VLOOKUP(AW289,'シフト記号表（勤務時間帯）'!$C$6:$K$35,9,FALSE))</f>
        <v/>
      </c>
      <c r="AX290" s="479">
        <f>IF($BB$3="４週",SUM(S290:AT290),IF($BB$3="暦月",SUM(S290:AW290),""))</f>
        <v>0</v>
      </c>
      <c r="AY290" s="490"/>
      <c r="AZ290" s="501">
        <f>IF($BB$3="４週",AX290/4,IF($BB$3="暦月",'地密通所（100名）'!AX290/('地密通所（100名）'!$BB$8/7),""))</f>
        <v>0</v>
      </c>
      <c r="BA290" s="509"/>
      <c r="BB290" s="305"/>
      <c r="BC290" s="128"/>
      <c r="BD290" s="128"/>
      <c r="BE290" s="128"/>
      <c r="BF290" s="140"/>
    </row>
    <row r="291" spans="2:58" ht="20.25" customHeight="1">
      <c r="B291" s="362"/>
      <c r="C291" s="36"/>
      <c r="D291" s="56"/>
      <c r="E291" s="66"/>
      <c r="F291" s="543">
        <f>C289</f>
        <v>0</v>
      </c>
      <c r="G291" s="83"/>
      <c r="H291" s="94"/>
      <c r="I291" s="103"/>
      <c r="J291" s="103"/>
      <c r="K291" s="108"/>
      <c r="L291" s="120"/>
      <c r="M291" s="130"/>
      <c r="N291" s="130"/>
      <c r="O291" s="142"/>
      <c r="P291" s="414" t="s">
        <v>73</v>
      </c>
      <c r="Q291" s="423"/>
      <c r="R291" s="431"/>
      <c r="S291" s="442" t="str">
        <f>IF(S289="","",VLOOKUP(S289,'シフト記号表（勤務時間帯）'!$C$6:$U$35,19,FALSE))</f>
        <v/>
      </c>
      <c r="T291" s="448" t="str">
        <f>IF(T289="","",VLOOKUP(T289,'シフト記号表（勤務時間帯）'!$C$6:$U$35,19,FALSE))</f>
        <v/>
      </c>
      <c r="U291" s="448" t="str">
        <f>IF(U289="","",VLOOKUP(U289,'シフト記号表（勤務時間帯）'!$C$6:$U$35,19,FALSE))</f>
        <v/>
      </c>
      <c r="V291" s="448" t="str">
        <f>IF(V289="","",VLOOKUP(V289,'シフト記号表（勤務時間帯）'!$C$6:$U$35,19,FALSE))</f>
        <v/>
      </c>
      <c r="W291" s="448" t="str">
        <f>IF(W289="","",VLOOKUP(W289,'シフト記号表（勤務時間帯）'!$C$6:$U$35,19,FALSE))</f>
        <v/>
      </c>
      <c r="X291" s="448" t="str">
        <f>IF(X289="","",VLOOKUP(X289,'シフト記号表（勤務時間帯）'!$C$6:$U$35,19,FALSE))</f>
        <v/>
      </c>
      <c r="Y291" s="455" t="str">
        <f>IF(Y289="","",VLOOKUP(Y289,'シフト記号表（勤務時間帯）'!$C$6:$U$35,19,FALSE))</f>
        <v/>
      </c>
      <c r="Z291" s="442" t="str">
        <f>IF(Z289="","",VLOOKUP(Z289,'シフト記号表（勤務時間帯）'!$C$6:$U$35,19,FALSE))</f>
        <v/>
      </c>
      <c r="AA291" s="448" t="str">
        <f>IF(AA289="","",VLOOKUP(AA289,'シフト記号表（勤務時間帯）'!$C$6:$U$35,19,FALSE))</f>
        <v/>
      </c>
      <c r="AB291" s="448" t="str">
        <f>IF(AB289="","",VLOOKUP(AB289,'シフト記号表（勤務時間帯）'!$C$6:$U$35,19,FALSE))</f>
        <v/>
      </c>
      <c r="AC291" s="448" t="str">
        <f>IF(AC289="","",VLOOKUP(AC289,'シフト記号表（勤務時間帯）'!$C$6:$U$35,19,FALSE))</f>
        <v/>
      </c>
      <c r="AD291" s="448" t="str">
        <f>IF(AD289="","",VLOOKUP(AD289,'シフト記号表（勤務時間帯）'!$C$6:$U$35,19,FALSE))</f>
        <v/>
      </c>
      <c r="AE291" s="448" t="str">
        <f>IF(AE289="","",VLOOKUP(AE289,'シフト記号表（勤務時間帯）'!$C$6:$U$35,19,FALSE))</f>
        <v/>
      </c>
      <c r="AF291" s="455" t="str">
        <f>IF(AF289="","",VLOOKUP(AF289,'シフト記号表（勤務時間帯）'!$C$6:$U$35,19,FALSE))</f>
        <v/>
      </c>
      <c r="AG291" s="442" t="str">
        <f>IF(AG289="","",VLOOKUP(AG289,'シフト記号表（勤務時間帯）'!$C$6:$U$35,19,FALSE))</f>
        <v/>
      </c>
      <c r="AH291" s="448" t="str">
        <f>IF(AH289="","",VLOOKUP(AH289,'シフト記号表（勤務時間帯）'!$C$6:$U$35,19,FALSE))</f>
        <v/>
      </c>
      <c r="AI291" s="448" t="str">
        <f>IF(AI289="","",VLOOKUP(AI289,'シフト記号表（勤務時間帯）'!$C$6:$U$35,19,FALSE))</f>
        <v/>
      </c>
      <c r="AJ291" s="448" t="str">
        <f>IF(AJ289="","",VLOOKUP(AJ289,'シフト記号表（勤務時間帯）'!$C$6:$U$35,19,FALSE))</f>
        <v/>
      </c>
      <c r="AK291" s="448" t="str">
        <f>IF(AK289="","",VLOOKUP(AK289,'シフト記号表（勤務時間帯）'!$C$6:$U$35,19,FALSE))</f>
        <v/>
      </c>
      <c r="AL291" s="448" t="str">
        <f>IF(AL289="","",VLOOKUP(AL289,'シフト記号表（勤務時間帯）'!$C$6:$U$35,19,FALSE))</f>
        <v/>
      </c>
      <c r="AM291" s="455" t="str">
        <f>IF(AM289="","",VLOOKUP(AM289,'シフト記号表（勤務時間帯）'!$C$6:$U$35,19,FALSE))</f>
        <v/>
      </c>
      <c r="AN291" s="442" t="str">
        <f>IF(AN289="","",VLOOKUP(AN289,'シフト記号表（勤務時間帯）'!$C$6:$U$35,19,FALSE))</f>
        <v/>
      </c>
      <c r="AO291" s="448" t="str">
        <f>IF(AO289="","",VLOOKUP(AO289,'シフト記号表（勤務時間帯）'!$C$6:$U$35,19,FALSE))</f>
        <v/>
      </c>
      <c r="AP291" s="448" t="str">
        <f>IF(AP289="","",VLOOKUP(AP289,'シフト記号表（勤務時間帯）'!$C$6:$U$35,19,FALSE))</f>
        <v/>
      </c>
      <c r="AQ291" s="448" t="str">
        <f>IF(AQ289="","",VLOOKUP(AQ289,'シフト記号表（勤務時間帯）'!$C$6:$U$35,19,FALSE))</f>
        <v/>
      </c>
      <c r="AR291" s="448" t="str">
        <f>IF(AR289="","",VLOOKUP(AR289,'シフト記号表（勤務時間帯）'!$C$6:$U$35,19,FALSE))</f>
        <v/>
      </c>
      <c r="AS291" s="448" t="str">
        <f>IF(AS289="","",VLOOKUP(AS289,'シフト記号表（勤務時間帯）'!$C$6:$U$35,19,FALSE))</f>
        <v/>
      </c>
      <c r="AT291" s="455" t="str">
        <f>IF(AT289="","",VLOOKUP(AT289,'シフト記号表（勤務時間帯）'!$C$6:$U$35,19,FALSE))</f>
        <v/>
      </c>
      <c r="AU291" s="442" t="str">
        <f>IF(AU289="","",VLOOKUP(AU289,'シフト記号表（勤務時間帯）'!$C$6:$U$35,19,FALSE))</f>
        <v/>
      </c>
      <c r="AV291" s="448" t="str">
        <f>IF(AV289="","",VLOOKUP(AV289,'シフト記号表（勤務時間帯）'!$C$6:$U$35,19,FALSE))</f>
        <v/>
      </c>
      <c r="AW291" s="448" t="str">
        <f>IF(AW289="","",VLOOKUP(AW289,'シフト記号表（勤務時間帯）'!$C$6:$U$35,19,FALSE))</f>
        <v/>
      </c>
      <c r="AX291" s="480">
        <f>IF($BB$3="４週",SUM(S291:AT291),IF($BB$3="暦月",SUM(S291:AW291),""))</f>
        <v>0</v>
      </c>
      <c r="AY291" s="491"/>
      <c r="AZ291" s="502">
        <f>IF($BB$3="４週",AX291/4,IF($BB$3="暦月",'地密通所（100名）'!AX291/('地密通所（100名）'!$BB$8/7),""))</f>
        <v>0</v>
      </c>
      <c r="BA291" s="510"/>
      <c r="BB291" s="306"/>
      <c r="BC291" s="130"/>
      <c r="BD291" s="130"/>
      <c r="BE291" s="130"/>
      <c r="BF291" s="142"/>
    </row>
    <row r="292" spans="2:58" ht="20.25" customHeight="1">
      <c r="B292" s="362">
        <f>B289+1</f>
        <v>91</v>
      </c>
      <c r="C292" s="34"/>
      <c r="D292" s="54"/>
      <c r="E292" s="64"/>
      <c r="F292" s="71"/>
      <c r="G292" s="71"/>
      <c r="H292" s="95"/>
      <c r="I292" s="103"/>
      <c r="J292" s="103"/>
      <c r="K292" s="108"/>
      <c r="L292" s="119"/>
      <c r="M292" s="129"/>
      <c r="N292" s="129"/>
      <c r="O292" s="141"/>
      <c r="P292" s="415" t="s">
        <v>70</v>
      </c>
      <c r="Q292" s="424"/>
      <c r="R292" s="432"/>
      <c r="S292" s="551"/>
      <c r="T292" s="553"/>
      <c r="U292" s="553"/>
      <c r="V292" s="553"/>
      <c r="W292" s="553"/>
      <c r="X292" s="553"/>
      <c r="Y292" s="554"/>
      <c r="Z292" s="551"/>
      <c r="AA292" s="553"/>
      <c r="AB292" s="553"/>
      <c r="AC292" s="553"/>
      <c r="AD292" s="553"/>
      <c r="AE292" s="553"/>
      <c r="AF292" s="554"/>
      <c r="AG292" s="551"/>
      <c r="AH292" s="553"/>
      <c r="AI292" s="553"/>
      <c r="AJ292" s="553"/>
      <c r="AK292" s="553"/>
      <c r="AL292" s="553"/>
      <c r="AM292" s="554"/>
      <c r="AN292" s="551"/>
      <c r="AO292" s="553"/>
      <c r="AP292" s="553"/>
      <c r="AQ292" s="553"/>
      <c r="AR292" s="553"/>
      <c r="AS292" s="553"/>
      <c r="AT292" s="554"/>
      <c r="AU292" s="551"/>
      <c r="AV292" s="553"/>
      <c r="AW292" s="553"/>
      <c r="AX292" s="556"/>
      <c r="AY292" s="560"/>
      <c r="AZ292" s="563"/>
      <c r="BA292" s="566"/>
      <c r="BB292" s="304"/>
      <c r="BC292" s="129"/>
      <c r="BD292" s="129"/>
      <c r="BE292" s="129"/>
      <c r="BF292" s="141"/>
    </row>
    <row r="293" spans="2:58" ht="20.25" customHeight="1">
      <c r="B293" s="362"/>
      <c r="C293" s="35"/>
      <c r="D293" s="55"/>
      <c r="E293" s="65"/>
      <c r="F293" s="69"/>
      <c r="G293" s="82"/>
      <c r="H293" s="94"/>
      <c r="I293" s="103"/>
      <c r="J293" s="103"/>
      <c r="K293" s="108"/>
      <c r="L293" s="118"/>
      <c r="M293" s="128"/>
      <c r="N293" s="128"/>
      <c r="O293" s="140"/>
      <c r="P293" s="413" t="s">
        <v>27</v>
      </c>
      <c r="Q293" s="422"/>
      <c r="R293" s="430"/>
      <c r="S293" s="441" t="str">
        <f>IF(S292="","",VLOOKUP(S292,'シフト記号表（勤務時間帯）'!$C$6:$K$35,9,FALSE))</f>
        <v/>
      </c>
      <c r="T293" s="447" t="str">
        <f>IF(T292="","",VLOOKUP(T292,'シフト記号表（勤務時間帯）'!$C$6:$K$35,9,FALSE))</f>
        <v/>
      </c>
      <c r="U293" s="447" t="str">
        <f>IF(U292="","",VLOOKUP(U292,'シフト記号表（勤務時間帯）'!$C$6:$K$35,9,FALSE))</f>
        <v/>
      </c>
      <c r="V293" s="447" t="str">
        <f>IF(V292="","",VLOOKUP(V292,'シフト記号表（勤務時間帯）'!$C$6:$K$35,9,FALSE))</f>
        <v/>
      </c>
      <c r="W293" s="447" t="str">
        <f>IF(W292="","",VLOOKUP(W292,'シフト記号表（勤務時間帯）'!$C$6:$K$35,9,FALSE))</f>
        <v/>
      </c>
      <c r="X293" s="447" t="str">
        <f>IF(X292="","",VLOOKUP(X292,'シフト記号表（勤務時間帯）'!$C$6:$K$35,9,FALSE))</f>
        <v/>
      </c>
      <c r="Y293" s="454" t="str">
        <f>IF(Y292="","",VLOOKUP(Y292,'シフト記号表（勤務時間帯）'!$C$6:$K$35,9,FALSE))</f>
        <v/>
      </c>
      <c r="Z293" s="441" t="str">
        <f>IF(Z292="","",VLOOKUP(Z292,'シフト記号表（勤務時間帯）'!$C$6:$K$35,9,FALSE))</f>
        <v/>
      </c>
      <c r="AA293" s="447" t="str">
        <f>IF(AA292="","",VLOOKUP(AA292,'シフト記号表（勤務時間帯）'!$C$6:$K$35,9,FALSE))</f>
        <v/>
      </c>
      <c r="AB293" s="447" t="str">
        <f>IF(AB292="","",VLOOKUP(AB292,'シフト記号表（勤務時間帯）'!$C$6:$K$35,9,FALSE))</f>
        <v/>
      </c>
      <c r="AC293" s="447" t="str">
        <f>IF(AC292="","",VLOOKUP(AC292,'シフト記号表（勤務時間帯）'!$C$6:$K$35,9,FALSE))</f>
        <v/>
      </c>
      <c r="AD293" s="447" t="str">
        <f>IF(AD292="","",VLOOKUP(AD292,'シフト記号表（勤務時間帯）'!$C$6:$K$35,9,FALSE))</f>
        <v/>
      </c>
      <c r="AE293" s="447" t="str">
        <f>IF(AE292="","",VLOOKUP(AE292,'シフト記号表（勤務時間帯）'!$C$6:$K$35,9,FALSE))</f>
        <v/>
      </c>
      <c r="AF293" s="454" t="str">
        <f>IF(AF292="","",VLOOKUP(AF292,'シフト記号表（勤務時間帯）'!$C$6:$K$35,9,FALSE))</f>
        <v/>
      </c>
      <c r="AG293" s="441" t="str">
        <f>IF(AG292="","",VLOOKUP(AG292,'シフト記号表（勤務時間帯）'!$C$6:$K$35,9,FALSE))</f>
        <v/>
      </c>
      <c r="AH293" s="447" t="str">
        <f>IF(AH292="","",VLOOKUP(AH292,'シフト記号表（勤務時間帯）'!$C$6:$K$35,9,FALSE))</f>
        <v/>
      </c>
      <c r="AI293" s="447" t="str">
        <f>IF(AI292="","",VLOOKUP(AI292,'シフト記号表（勤務時間帯）'!$C$6:$K$35,9,FALSE))</f>
        <v/>
      </c>
      <c r="AJ293" s="447" t="str">
        <f>IF(AJ292="","",VLOOKUP(AJ292,'シフト記号表（勤務時間帯）'!$C$6:$K$35,9,FALSE))</f>
        <v/>
      </c>
      <c r="AK293" s="447" t="str">
        <f>IF(AK292="","",VLOOKUP(AK292,'シフト記号表（勤務時間帯）'!$C$6:$K$35,9,FALSE))</f>
        <v/>
      </c>
      <c r="AL293" s="447" t="str">
        <f>IF(AL292="","",VLOOKUP(AL292,'シフト記号表（勤務時間帯）'!$C$6:$K$35,9,FALSE))</f>
        <v/>
      </c>
      <c r="AM293" s="454" t="str">
        <f>IF(AM292="","",VLOOKUP(AM292,'シフト記号表（勤務時間帯）'!$C$6:$K$35,9,FALSE))</f>
        <v/>
      </c>
      <c r="AN293" s="441" t="str">
        <f>IF(AN292="","",VLOOKUP(AN292,'シフト記号表（勤務時間帯）'!$C$6:$K$35,9,FALSE))</f>
        <v/>
      </c>
      <c r="AO293" s="447" t="str">
        <f>IF(AO292="","",VLOOKUP(AO292,'シフト記号表（勤務時間帯）'!$C$6:$K$35,9,FALSE))</f>
        <v/>
      </c>
      <c r="AP293" s="447" t="str">
        <f>IF(AP292="","",VLOOKUP(AP292,'シフト記号表（勤務時間帯）'!$C$6:$K$35,9,FALSE))</f>
        <v/>
      </c>
      <c r="AQ293" s="447" t="str">
        <f>IF(AQ292="","",VLOOKUP(AQ292,'シフト記号表（勤務時間帯）'!$C$6:$K$35,9,FALSE))</f>
        <v/>
      </c>
      <c r="AR293" s="447" t="str">
        <f>IF(AR292="","",VLOOKUP(AR292,'シフト記号表（勤務時間帯）'!$C$6:$K$35,9,FALSE))</f>
        <v/>
      </c>
      <c r="AS293" s="447" t="str">
        <f>IF(AS292="","",VLOOKUP(AS292,'シフト記号表（勤務時間帯）'!$C$6:$K$35,9,FALSE))</f>
        <v/>
      </c>
      <c r="AT293" s="454" t="str">
        <f>IF(AT292="","",VLOOKUP(AT292,'シフト記号表（勤務時間帯）'!$C$6:$K$35,9,FALSE))</f>
        <v/>
      </c>
      <c r="AU293" s="441" t="str">
        <f>IF(AU292="","",VLOOKUP(AU292,'シフト記号表（勤務時間帯）'!$C$6:$K$35,9,FALSE))</f>
        <v/>
      </c>
      <c r="AV293" s="447" t="str">
        <f>IF(AV292="","",VLOOKUP(AV292,'シフト記号表（勤務時間帯）'!$C$6:$K$35,9,FALSE))</f>
        <v/>
      </c>
      <c r="AW293" s="447" t="str">
        <f>IF(AW292="","",VLOOKUP(AW292,'シフト記号表（勤務時間帯）'!$C$6:$K$35,9,FALSE))</f>
        <v/>
      </c>
      <c r="AX293" s="479">
        <f>IF($BB$3="４週",SUM(S293:AT293),IF($BB$3="暦月",SUM(S293:AW293),""))</f>
        <v>0</v>
      </c>
      <c r="AY293" s="490"/>
      <c r="AZ293" s="501">
        <f>IF($BB$3="４週",AX293/4,IF($BB$3="暦月",'地密通所（100名）'!AX293/('地密通所（100名）'!$BB$8/7),""))</f>
        <v>0</v>
      </c>
      <c r="BA293" s="509"/>
      <c r="BB293" s="305"/>
      <c r="BC293" s="128"/>
      <c r="BD293" s="128"/>
      <c r="BE293" s="128"/>
      <c r="BF293" s="140"/>
    </row>
    <row r="294" spans="2:58" ht="20.25" customHeight="1">
      <c r="B294" s="362"/>
      <c r="C294" s="36"/>
      <c r="D294" s="56"/>
      <c r="E294" s="66"/>
      <c r="F294" s="543">
        <f>C292</f>
        <v>0</v>
      </c>
      <c r="G294" s="83"/>
      <c r="H294" s="94"/>
      <c r="I294" s="103"/>
      <c r="J294" s="103"/>
      <c r="K294" s="108"/>
      <c r="L294" s="120"/>
      <c r="M294" s="130"/>
      <c r="N294" s="130"/>
      <c r="O294" s="142"/>
      <c r="P294" s="414" t="s">
        <v>73</v>
      </c>
      <c r="Q294" s="423"/>
      <c r="R294" s="431"/>
      <c r="S294" s="442" t="str">
        <f>IF(S292="","",VLOOKUP(S292,'シフト記号表（勤務時間帯）'!$C$6:$U$35,19,FALSE))</f>
        <v/>
      </c>
      <c r="T294" s="448" t="str">
        <f>IF(T292="","",VLOOKUP(T292,'シフト記号表（勤務時間帯）'!$C$6:$U$35,19,FALSE))</f>
        <v/>
      </c>
      <c r="U294" s="448" t="str">
        <f>IF(U292="","",VLOOKUP(U292,'シフト記号表（勤務時間帯）'!$C$6:$U$35,19,FALSE))</f>
        <v/>
      </c>
      <c r="V294" s="448" t="str">
        <f>IF(V292="","",VLOOKUP(V292,'シフト記号表（勤務時間帯）'!$C$6:$U$35,19,FALSE))</f>
        <v/>
      </c>
      <c r="W294" s="448" t="str">
        <f>IF(W292="","",VLOOKUP(W292,'シフト記号表（勤務時間帯）'!$C$6:$U$35,19,FALSE))</f>
        <v/>
      </c>
      <c r="X294" s="448" t="str">
        <f>IF(X292="","",VLOOKUP(X292,'シフト記号表（勤務時間帯）'!$C$6:$U$35,19,FALSE))</f>
        <v/>
      </c>
      <c r="Y294" s="455" t="str">
        <f>IF(Y292="","",VLOOKUP(Y292,'シフト記号表（勤務時間帯）'!$C$6:$U$35,19,FALSE))</f>
        <v/>
      </c>
      <c r="Z294" s="442" t="str">
        <f>IF(Z292="","",VLOOKUP(Z292,'シフト記号表（勤務時間帯）'!$C$6:$U$35,19,FALSE))</f>
        <v/>
      </c>
      <c r="AA294" s="448" t="str">
        <f>IF(AA292="","",VLOOKUP(AA292,'シフト記号表（勤務時間帯）'!$C$6:$U$35,19,FALSE))</f>
        <v/>
      </c>
      <c r="AB294" s="448" t="str">
        <f>IF(AB292="","",VLOOKUP(AB292,'シフト記号表（勤務時間帯）'!$C$6:$U$35,19,FALSE))</f>
        <v/>
      </c>
      <c r="AC294" s="448" t="str">
        <f>IF(AC292="","",VLOOKUP(AC292,'シフト記号表（勤務時間帯）'!$C$6:$U$35,19,FALSE))</f>
        <v/>
      </c>
      <c r="AD294" s="448" t="str">
        <f>IF(AD292="","",VLOOKUP(AD292,'シフト記号表（勤務時間帯）'!$C$6:$U$35,19,FALSE))</f>
        <v/>
      </c>
      <c r="AE294" s="448" t="str">
        <f>IF(AE292="","",VLOOKUP(AE292,'シフト記号表（勤務時間帯）'!$C$6:$U$35,19,FALSE))</f>
        <v/>
      </c>
      <c r="AF294" s="455" t="str">
        <f>IF(AF292="","",VLOOKUP(AF292,'シフト記号表（勤務時間帯）'!$C$6:$U$35,19,FALSE))</f>
        <v/>
      </c>
      <c r="AG294" s="442" t="str">
        <f>IF(AG292="","",VLOOKUP(AG292,'シフト記号表（勤務時間帯）'!$C$6:$U$35,19,FALSE))</f>
        <v/>
      </c>
      <c r="AH294" s="448" t="str">
        <f>IF(AH292="","",VLOOKUP(AH292,'シフト記号表（勤務時間帯）'!$C$6:$U$35,19,FALSE))</f>
        <v/>
      </c>
      <c r="AI294" s="448" t="str">
        <f>IF(AI292="","",VLOOKUP(AI292,'シフト記号表（勤務時間帯）'!$C$6:$U$35,19,FALSE))</f>
        <v/>
      </c>
      <c r="AJ294" s="448" t="str">
        <f>IF(AJ292="","",VLOOKUP(AJ292,'シフト記号表（勤務時間帯）'!$C$6:$U$35,19,FALSE))</f>
        <v/>
      </c>
      <c r="AK294" s="448" t="str">
        <f>IF(AK292="","",VLOOKUP(AK292,'シフト記号表（勤務時間帯）'!$C$6:$U$35,19,FALSE))</f>
        <v/>
      </c>
      <c r="AL294" s="448" t="str">
        <f>IF(AL292="","",VLOOKUP(AL292,'シフト記号表（勤務時間帯）'!$C$6:$U$35,19,FALSE))</f>
        <v/>
      </c>
      <c r="AM294" s="455" t="str">
        <f>IF(AM292="","",VLOOKUP(AM292,'シフト記号表（勤務時間帯）'!$C$6:$U$35,19,FALSE))</f>
        <v/>
      </c>
      <c r="AN294" s="442" t="str">
        <f>IF(AN292="","",VLOOKUP(AN292,'シフト記号表（勤務時間帯）'!$C$6:$U$35,19,FALSE))</f>
        <v/>
      </c>
      <c r="AO294" s="448" t="str">
        <f>IF(AO292="","",VLOOKUP(AO292,'シフト記号表（勤務時間帯）'!$C$6:$U$35,19,FALSE))</f>
        <v/>
      </c>
      <c r="AP294" s="448" t="str">
        <f>IF(AP292="","",VLOOKUP(AP292,'シフト記号表（勤務時間帯）'!$C$6:$U$35,19,FALSE))</f>
        <v/>
      </c>
      <c r="AQ294" s="448" t="str">
        <f>IF(AQ292="","",VLOOKUP(AQ292,'シフト記号表（勤務時間帯）'!$C$6:$U$35,19,FALSE))</f>
        <v/>
      </c>
      <c r="AR294" s="448" t="str">
        <f>IF(AR292="","",VLOOKUP(AR292,'シフト記号表（勤務時間帯）'!$C$6:$U$35,19,FALSE))</f>
        <v/>
      </c>
      <c r="AS294" s="448" t="str">
        <f>IF(AS292="","",VLOOKUP(AS292,'シフト記号表（勤務時間帯）'!$C$6:$U$35,19,FALSE))</f>
        <v/>
      </c>
      <c r="AT294" s="455" t="str">
        <f>IF(AT292="","",VLOOKUP(AT292,'シフト記号表（勤務時間帯）'!$C$6:$U$35,19,FALSE))</f>
        <v/>
      </c>
      <c r="AU294" s="442" t="str">
        <f>IF(AU292="","",VLOOKUP(AU292,'シフト記号表（勤務時間帯）'!$C$6:$U$35,19,FALSE))</f>
        <v/>
      </c>
      <c r="AV294" s="448" t="str">
        <f>IF(AV292="","",VLOOKUP(AV292,'シフト記号表（勤務時間帯）'!$C$6:$U$35,19,FALSE))</f>
        <v/>
      </c>
      <c r="AW294" s="448" t="str">
        <f>IF(AW292="","",VLOOKUP(AW292,'シフト記号表（勤務時間帯）'!$C$6:$U$35,19,FALSE))</f>
        <v/>
      </c>
      <c r="AX294" s="480">
        <f>IF($BB$3="４週",SUM(S294:AT294),IF($BB$3="暦月",SUM(S294:AW294),""))</f>
        <v>0</v>
      </c>
      <c r="AY294" s="491"/>
      <c r="AZ294" s="502">
        <f>IF($BB$3="４週",AX294/4,IF($BB$3="暦月",'地密通所（100名）'!AX294/('地密通所（100名）'!$BB$8/7),""))</f>
        <v>0</v>
      </c>
      <c r="BA294" s="510"/>
      <c r="BB294" s="306"/>
      <c r="BC294" s="130"/>
      <c r="BD294" s="130"/>
      <c r="BE294" s="130"/>
      <c r="BF294" s="142"/>
    </row>
    <row r="295" spans="2:58" ht="20.25" customHeight="1">
      <c r="B295" s="362">
        <f>B292+1</f>
        <v>92</v>
      </c>
      <c r="C295" s="34"/>
      <c r="D295" s="54"/>
      <c r="E295" s="64"/>
      <c r="F295" s="71"/>
      <c r="G295" s="71"/>
      <c r="H295" s="95"/>
      <c r="I295" s="103"/>
      <c r="J295" s="103"/>
      <c r="K295" s="108"/>
      <c r="L295" s="119"/>
      <c r="M295" s="129"/>
      <c r="N295" s="129"/>
      <c r="O295" s="141"/>
      <c r="P295" s="415" t="s">
        <v>70</v>
      </c>
      <c r="Q295" s="424"/>
      <c r="R295" s="432"/>
      <c r="S295" s="551"/>
      <c r="T295" s="553"/>
      <c r="U295" s="553"/>
      <c r="V295" s="553"/>
      <c r="W295" s="553"/>
      <c r="X295" s="553"/>
      <c r="Y295" s="554"/>
      <c r="Z295" s="551"/>
      <c r="AA295" s="553"/>
      <c r="AB295" s="553"/>
      <c r="AC295" s="553"/>
      <c r="AD295" s="553"/>
      <c r="AE295" s="553"/>
      <c r="AF295" s="554"/>
      <c r="AG295" s="551"/>
      <c r="AH295" s="553"/>
      <c r="AI295" s="553"/>
      <c r="AJ295" s="553"/>
      <c r="AK295" s="553"/>
      <c r="AL295" s="553"/>
      <c r="AM295" s="554"/>
      <c r="AN295" s="551"/>
      <c r="AO295" s="553"/>
      <c r="AP295" s="553"/>
      <c r="AQ295" s="553"/>
      <c r="AR295" s="553"/>
      <c r="AS295" s="553"/>
      <c r="AT295" s="554"/>
      <c r="AU295" s="551"/>
      <c r="AV295" s="553"/>
      <c r="AW295" s="553"/>
      <c r="AX295" s="556"/>
      <c r="AY295" s="560"/>
      <c r="AZ295" s="563"/>
      <c r="BA295" s="566"/>
      <c r="BB295" s="304"/>
      <c r="BC295" s="129"/>
      <c r="BD295" s="129"/>
      <c r="BE295" s="129"/>
      <c r="BF295" s="141"/>
    </row>
    <row r="296" spans="2:58" ht="20.25" customHeight="1">
      <c r="B296" s="362"/>
      <c r="C296" s="35"/>
      <c r="D296" s="55"/>
      <c r="E296" s="65"/>
      <c r="F296" s="69"/>
      <c r="G296" s="82"/>
      <c r="H296" s="94"/>
      <c r="I296" s="103"/>
      <c r="J296" s="103"/>
      <c r="K296" s="108"/>
      <c r="L296" s="118"/>
      <c r="M296" s="128"/>
      <c r="N296" s="128"/>
      <c r="O296" s="140"/>
      <c r="P296" s="413" t="s">
        <v>27</v>
      </c>
      <c r="Q296" s="422"/>
      <c r="R296" s="430"/>
      <c r="S296" s="441" t="str">
        <f>IF(S295="","",VLOOKUP(S295,'シフト記号表（勤務時間帯）'!$C$6:$K$35,9,FALSE))</f>
        <v/>
      </c>
      <c r="T296" s="447" t="str">
        <f>IF(T295="","",VLOOKUP(T295,'シフト記号表（勤務時間帯）'!$C$6:$K$35,9,FALSE))</f>
        <v/>
      </c>
      <c r="U296" s="447" t="str">
        <f>IF(U295="","",VLOOKUP(U295,'シフト記号表（勤務時間帯）'!$C$6:$K$35,9,FALSE))</f>
        <v/>
      </c>
      <c r="V296" s="447" t="str">
        <f>IF(V295="","",VLOOKUP(V295,'シフト記号表（勤務時間帯）'!$C$6:$K$35,9,FALSE))</f>
        <v/>
      </c>
      <c r="W296" s="447" t="str">
        <f>IF(W295="","",VLOOKUP(W295,'シフト記号表（勤務時間帯）'!$C$6:$K$35,9,FALSE))</f>
        <v/>
      </c>
      <c r="X296" s="447" t="str">
        <f>IF(X295="","",VLOOKUP(X295,'シフト記号表（勤務時間帯）'!$C$6:$K$35,9,FALSE))</f>
        <v/>
      </c>
      <c r="Y296" s="454" t="str">
        <f>IF(Y295="","",VLOOKUP(Y295,'シフト記号表（勤務時間帯）'!$C$6:$K$35,9,FALSE))</f>
        <v/>
      </c>
      <c r="Z296" s="441" t="str">
        <f>IF(Z295="","",VLOOKUP(Z295,'シフト記号表（勤務時間帯）'!$C$6:$K$35,9,FALSE))</f>
        <v/>
      </c>
      <c r="AA296" s="447" t="str">
        <f>IF(AA295="","",VLOOKUP(AA295,'シフト記号表（勤務時間帯）'!$C$6:$K$35,9,FALSE))</f>
        <v/>
      </c>
      <c r="AB296" s="447" t="str">
        <f>IF(AB295="","",VLOOKUP(AB295,'シフト記号表（勤務時間帯）'!$C$6:$K$35,9,FALSE))</f>
        <v/>
      </c>
      <c r="AC296" s="447" t="str">
        <f>IF(AC295="","",VLOOKUP(AC295,'シフト記号表（勤務時間帯）'!$C$6:$K$35,9,FALSE))</f>
        <v/>
      </c>
      <c r="AD296" s="447" t="str">
        <f>IF(AD295="","",VLOOKUP(AD295,'シフト記号表（勤務時間帯）'!$C$6:$K$35,9,FALSE))</f>
        <v/>
      </c>
      <c r="AE296" s="447" t="str">
        <f>IF(AE295="","",VLOOKUP(AE295,'シフト記号表（勤務時間帯）'!$C$6:$K$35,9,FALSE))</f>
        <v/>
      </c>
      <c r="AF296" s="454" t="str">
        <f>IF(AF295="","",VLOOKUP(AF295,'シフト記号表（勤務時間帯）'!$C$6:$K$35,9,FALSE))</f>
        <v/>
      </c>
      <c r="AG296" s="441" t="str">
        <f>IF(AG295="","",VLOOKUP(AG295,'シフト記号表（勤務時間帯）'!$C$6:$K$35,9,FALSE))</f>
        <v/>
      </c>
      <c r="AH296" s="447" t="str">
        <f>IF(AH295="","",VLOOKUP(AH295,'シフト記号表（勤務時間帯）'!$C$6:$K$35,9,FALSE))</f>
        <v/>
      </c>
      <c r="AI296" s="447" t="str">
        <f>IF(AI295="","",VLOOKUP(AI295,'シフト記号表（勤務時間帯）'!$C$6:$K$35,9,FALSE))</f>
        <v/>
      </c>
      <c r="AJ296" s="447" t="str">
        <f>IF(AJ295="","",VLOOKUP(AJ295,'シフト記号表（勤務時間帯）'!$C$6:$K$35,9,FALSE))</f>
        <v/>
      </c>
      <c r="AK296" s="447" t="str">
        <f>IF(AK295="","",VLOOKUP(AK295,'シフト記号表（勤務時間帯）'!$C$6:$K$35,9,FALSE))</f>
        <v/>
      </c>
      <c r="AL296" s="447" t="str">
        <f>IF(AL295="","",VLOOKUP(AL295,'シフト記号表（勤務時間帯）'!$C$6:$K$35,9,FALSE))</f>
        <v/>
      </c>
      <c r="AM296" s="454" t="str">
        <f>IF(AM295="","",VLOOKUP(AM295,'シフト記号表（勤務時間帯）'!$C$6:$K$35,9,FALSE))</f>
        <v/>
      </c>
      <c r="AN296" s="441" t="str">
        <f>IF(AN295="","",VLOOKUP(AN295,'シフト記号表（勤務時間帯）'!$C$6:$K$35,9,FALSE))</f>
        <v/>
      </c>
      <c r="AO296" s="447" t="str">
        <f>IF(AO295="","",VLOOKUP(AO295,'シフト記号表（勤務時間帯）'!$C$6:$K$35,9,FALSE))</f>
        <v/>
      </c>
      <c r="AP296" s="447" t="str">
        <f>IF(AP295="","",VLOOKUP(AP295,'シフト記号表（勤務時間帯）'!$C$6:$K$35,9,FALSE))</f>
        <v/>
      </c>
      <c r="AQ296" s="447" t="str">
        <f>IF(AQ295="","",VLOOKUP(AQ295,'シフト記号表（勤務時間帯）'!$C$6:$K$35,9,FALSE))</f>
        <v/>
      </c>
      <c r="AR296" s="447" t="str">
        <f>IF(AR295="","",VLOOKUP(AR295,'シフト記号表（勤務時間帯）'!$C$6:$K$35,9,FALSE))</f>
        <v/>
      </c>
      <c r="AS296" s="447" t="str">
        <f>IF(AS295="","",VLOOKUP(AS295,'シフト記号表（勤務時間帯）'!$C$6:$K$35,9,FALSE))</f>
        <v/>
      </c>
      <c r="AT296" s="454" t="str">
        <f>IF(AT295="","",VLOOKUP(AT295,'シフト記号表（勤務時間帯）'!$C$6:$K$35,9,FALSE))</f>
        <v/>
      </c>
      <c r="AU296" s="441" t="str">
        <f>IF(AU295="","",VLOOKUP(AU295,'シフト記号表（勤務時間帯）'!$C$6:$K$35,9,FALSE))</f>
        <v/>
      </c>
      <c r="AV296" s="447" t="str">
        <f>IF(AV295="","",VLOOKUP(AV295,'シフト記号表（勤務時間帯）'!$C$6:$K$35,9,FALSE))</f>
        <v/>
      </c>
      <c r="AW296" s="447" t="str">
        <f>IF(AW295="","",VLOOKUP(AW295,'シフト記号表（勤務時間帯）'!$C$6:$K$35,9,FALSE))</f>
        <v/>
      </c>
      <c r="AX296" s="479">
        <f>IF($BB$3="４週",SUM(S296:AT296),IF($BB$3="暦月",SUM(S296:AW296),""))</f>
        <v>0</v>
      </c>
      <c r="AY296" s="490"/>
      <c r="AZ296" s="501">
        <f>IF($BB$3="４週",AX296/4,IF($BB$3="暦月",'地密通所（100名）'!AX296/('地密通所（100名）'!$BB$8/7),""))</f>
        <v>0</v>
      </c>
      <c r="BA296" s="509"/>
      <c r="BB296" s="305"/>
      <c r="BC296" s="128"/>
      <c r="BD296" s="128"/>
      <c r="BE296" s="128"/>
      <c r="BF296" s="140"/>
    </row>
    <row r="297" spans="2:58" ht="20.25" customHeight="1">
      <c r="B297" s="362"/>
      <c r="C297" s="36"/>
      <c r="D297" s="56"/>
      <c r="E297" s="66"/>
      <c r="F297" s="543">
        <f>C295</f>
        <v>0</v>
      </c>
      <c r="G297" s="83"/>
      <c r="H297" s="94"/>
      <c r="I297" s="103"/>
      <c r="J297" s="103"/>
      <c r="K297" s="108"/>
      <c r="L297" s="120"/>
      <c r="M297" s="130"/>
      <c r="N297" s="130"/>
      <c r="O297" s="142"/>
      <c r="P297" s="414" t="s">
        <v>73</v>
      </c>
      <c r="Q297" s="423"/>
      <c r="R297" s="431"/>
      <c r="S297" s="442" t="str">
        <f>IF(S295="","",VLOOKUP(S295,'シフト記号表（勤務時間帯）'!$C$6:$U$35,19,FALSE))</f>
        <v/>
      </c>
      <c r="T297" s="448" t="str">
        <f>IF(T295="","",VLOOKUP(T295,'シフト記号表（勤務時間帯）'!$C$6:$U$35,19,FALSE))</f>
        <v/>
      </c>
      <c r="U297" s="448" t="str">
        <f>IF(U295="","",VLOOKUP(U295,'シフト記号表（勤務時間帯）'!$C$6:$U$35,19,FALSE))</f>
        <v/>
      </c>
      <c r="V297" s="448" t="str">
        <f>IF(V295="","",VLOOKUP(V295,'シフト記号表（勤務時間帯）'!$C$6:$U$35,19,FALSE))</f>
        <v/>
      </c>
      <c r="W297" s="448" t="str">
        <f>IF(W295="","",VLOOKUP(W295,'シフト記号表（勤務時間帯）'!$C$6:$U$35,19,FALSE))</f>
        <v/>
      </c>
      <c r="X297" s="448" t="str">
        <f>IF(X295="","",VLOOKUP(X295,'シフト記号表（勤務時間帯）'!$C$6:$U$35,19,FALSE))</f>
        <v/>
      </c>
      <c r="Y297" s="455" t="str">
        <f>IF(Y295="","",VLOOKUP(Y295,'シフト記号表（勤務時間帯）'!$C$6:$U$35,19,FALSE))</f>
        <v/>
      </c>
      <c r="Z297" s="442" t="str">
        <f>IF(Z295="","",VLOOKUP(Z295,'シフト記号表（勤務時間帯）'!$C$6:$U$35,19,FALSE))</f>
        <v/>
      </c>
      <c r="AA297" s="448" t="str">
        <f>IF(AA295="","",VLOOKUP(AA295,'シフト記号表（勤務時間帯）'!$C$6:$U$35,19,FALSE))</f>
        <v/>
      </c>
      <c r="AB297" s="448" t="str">
        <f>IF(AB295="","",VLOOKUP(AB295,'シフト記号表（勤務時間帯）'!$C$6:$U$35,19,FALSE))</f>
        <v/>
      </c>
      <c r="AC297" s="448" t="str">
        <f>IF(AC295="","",VLOOKUP(AC295,'シフト記号表（勤務時間帯）'!$C$6:$U$35,19,FALSE))</f>
        <v/>
      </c>
      <c r="AD297" s="448" t="str">
        <f>IF(AD295="","",VLOOKUP(AD295,'シフト記号表（勤務時間帯）'!$C$6:$U$35,19,FALSE))</f>
        <v/>
      </c>
      <c r="AE297" s="448" t="str">
        <f>IF(AE295="","",VLOOKUP(AE295,'シフト記号表（勤務時間帯）'!$C$6:$U$35,19,FALSE))</f>
        <v/>
      </c>
      <c r="AF297" s="455" t="str">
        <f>IF(AF295="","",VLOOKUP(AF295,'シフト記号表（勤務時間帯）'!$C$6:$U$35,19,FALSE))</f>
        <v/>
      </c>
      <c r="AG297" s="442" t="str">
        <f>IF(AG295="","",VLOOKUP(AG295,'シフト記号表（勤務時間帯）'!$C$6:$U$35,19,FALSE))</f>
        <v/>
      </c>
      <c r="AH297" s="448" t="str">
        <f>IF(AH295="","",VLOOKUP(AH295,'シフト記号表（勤務時間帯）'!$C$6:$U$35,19,FALSE))</f>
        <v/>
      </c>
      <c r="AI297" s="448" t="str">
        <f>IF(AI295="","",VLOOKUP(AI295,'シフト記号表（勤務時間帯）'!$C$6:$U$35,19,FALSE))</f>
        <v/>
      </c>
      <c r="AJ297" s="448" t="str">
        <f>IF(AJ295="","",VLOOKUP(AJ295,'シフト記号表（勤務時間帯）'!$C$6:$U$35,19,FALSE))</f>
        <v/>
      </c>
      <c r="AK297" s="448" t="str">
        <f>IF(AK295="","",VLOOKUP(AK295,'シフト記号表（勤務時間帯）'!$C$6:$U$35,19,FALSE))</f>
        <v/>
      </c>
      <c r="AL297" s="448" t="str">
        <f>IF(AL295="","",VLOOKUP(AL295,'シフト記号表（勤務時間帯）'!$C$6:$U$35,19,FALSE))</f>
        <v/>
      </c>
      <c r="AM297" s="455" t="str">
        <f>IF(AM295="","",VLOOKUP(AM295,'シフト記号表（勤務時間帯）'!$C$6:$U$35,19,FALSE))</f>
        <v/>
      </c>
      <c r="AN297" s="442" t="str">
        <f>IF(AN295="","",VLOOKUP(AN295,'シフト記号表（勤務時間帯）'!$C$6:$U$35,19,FALSE))</f>
        <v/>
      </c>
      <c r="AO297" s="448" t="str">
        <f>IF(AO295="","",VLOOKUP(AO295,'シフト記号表（勤務時間帯）'!$C$6:$U$35,19,FALSE))</f>
        <v/>
      </c>
      <c r="AP297" s="448" t="str">
        <f>IF(AP295="","",VLOOKUP(AP295,'シフト記号表（勤務時間帯）'!$C$6:$U$35,19,FALSE))</f>
        <v/>
      </c>
      <c r="AQ297" s="448" t="str">
        <f>IF(AQ295="","",VLOOKUP(AQ295,'シフト記号表（勤務時間帯）'!$C$6:$U$35,19,FALSE))</f>
        <v/>
      </c>
      <c r="AR297" s="448" t="str">
        <f>IF(AR295="","",VLOOKUP(AR295,'シフト記号表（勤務時間帯）'!$C$6:$U$35,19,FALSE))</f>
        <v/>
      </c>
      <c r="AS297" s="448" t="str">
        <f>IF(AS295="","",VLOOKUP(AS295,'シフト記号表（勤務時間帯）'!$C$6:$U$35,19,FALSE))</f>
        <v/>
      </c>
      <c r="AT297" s="455" t="str">
        <f>IF(AT295="","",VLOOKUP(AT295,'シフト記号表（勤務時間帯）'!$C$6:$U$35,19,FALSE))</f>
        <v/>
      </c>
      <c r="AU297" s="442" t="str">
        <f>IF(AU295="","",VLOOKUP(AU295,'シフト記号表（勤務時間帯）'!$C$6:$U$35,19,FALSE))</f>
        <v/>
      </c>
      <c r="AV297" s="448" t="str">
        <f>IF(AV295="","",VLOOKUP(AV295,'シフト記号表（勤務時間帯）'!$C$6:$U$35,19,FALSE))</f>
        <v/>
      </c>
      <c r="AW297" s="448" t="str">
        <f>IF(AW295="","",VLOOKUP(AW295,'シフト記号表（勤務時間帯）'!$C$6:$U$35,19,FALSE))</f>
        <v/>
      </c>
      <c r="AX297" s="480">
        <f>IF($BB$3="４週",SUM(S297:AT297),IF($BB$3="暦月",SUM(S297:AW297),""))</f>
        <v>0</v>
      </c>
      <c r="AY297" s="491"/>
      <c r="AZ297" s="502">
        <f>IF($BB$3="４週",AX297/4,IF($BB$3="暦月",'地密通所（100名）'!AX297/('地密通所（100名）'!$BB$8/7),""))</f>
        <v>0</v>
      </c>
      <c r="BA297" s="510"/>
      <c r="BB297" s="306"/>
      <c r="BC297" s="130"/>
      <c r="BD297" s="130"/>
      <c r="BE297" s="130"/>
      <c r="BF297" s="142"/>
    </row>
    <row r="298" spans="2:58" ht="20.25" customHeight="1">
      <c r="B298" s="362">
        <f>B295+1</f>
        <v>93</v>
      </c>
      <c r="C298" s="34"/>
      <c r="D298" s="54"/>
      <c r="E298" s="64"/>
      <c r="F298" s="71"/>
      <c r="G298" s="71"/>
      <c r="H298" s="95"/>
      <c r="I298" s="103"/>
      <c r="J298" s="103"/>
      <c r="K298" s="108"/>
      <c r="L298" s="119"/>
      <c r="M298" s="129"/>
      <c r="N298" s="129"/>
      <c r="O298" s="141"/>
      <c r="P298" s="415" t="s">
        <v>70</v>
      </c>
      <c r="Q298" s="424"/>
      <c r="R298" s="432"/>
      <c r="S298" s="551"/>
      <c r="T298" s="553"/>
      <c r="U298" s="553"/>
      <c r="V298" s="553"/>
      <c r="W298" s="553"/>
      <c r="X298" s="553"/>
      <c r="Y298" s="554"/>
      <c r="Z298" s="551"/>
      <c r="AA298" s="553"/>
      <c r="AB298" s="553"/>
      <c r="AC298" s="553"/>
      <c r="AD298" s="553"/>
      <c r="AE298" s="553"/>
      <c r="AF298" s="554"/>
      <c r="AG298" s="551"/>
      <c r="AH298" s="553"/>
      <c r="AI298" s="553"/>
      <c r="AJ298" s="553"/>
      <c r="AK298" s="553"/>
      <c r="AL298" s="553"/>
      <c r="AM298" s="554"/>
      <c r="AN298" s="551"/>
      <c r="AO298" s="553"/>
      <c r="AP298" s="553"/>
      <c r="AQ298" s="553"/>
      <c r="AR298" s="553"/>
      <c r="AS298" s="553"/>
      <c r="AT298" s="554"/>
      <c r="AU298" s="551"/>
      <c r="AV298" s="553"/>
      <c r="AW298" s="553"/>
      <c r="AX298" s="556"/>
      <c r="AY298" s="560"/>
      <c r="AZ298" s="563"/>
      <c r="BA298" s="566"/>
      <c r="BB298" s="304"/>
      <c r="BC298" s="129"/>
      <c r="BD298" s="129"/>
      <c r="BE298" s="129"/>
      <c r="BF298" s="141"/>
    </row>
    <row r="299" spans="2:58" ht="20.25" customHeight="1">
      <c r="B299" s="362"/>
      <c r="C299" s="35"/>
      <c r="D299" s="55"/>
      <c r="E299" s="65"/>
      <c r="F299" s="69"/>
      <c r="G299" s="82"/>
      <c r="H299" s="94"/>
      <c r="I299" s="103"/>
      <c r="J299" s="103"/>
      <c r="K299" s="108"/>
      <c r="L299" s="118"/>
      <c r="M299" s="128"/>
      <c r="N299" s="128"/>
      <c r="O299" s="140"/>
      <c r="P299" s="413" t="s">
        <v>27</v>
      </c>
      <c r="Q299" s="422"/>
      <c r="R299" s="430"/>
      <c r="S299" s="441" t="str">
        <f>IF(S298="","",VLOOKUP(S298,'シフト記号表（勤務時間帯）'!$C$6:$K$35,9,FALSE))</f>
        <v/>
      </c>
      <c r="T299" s="447" t="str">
        <f>IF(T298="","",VLOOKUP(T298,'シフト記号表（勤務時間帯）'!$C$6:$K$35,9,FALSE))</f>
        <v/>
      </c>
      <c r="U299" s="447" t="str">
        <f>IF(U298="","",VLOOKUP(U298,'シフト記号表（勤務時間帯）'!$C$6:$K$35,9,FALSE))</f>
        <v/>
      </c>
      <c r="V299" s="447" t="str">
        <f>IF(V298="","",VLOOKUP(V298,'シフト記号表（勤務時間帯）'!$C$6:$K$35,9,FALSE))</f>
        <v/>
      </c>
      <c r="W299" s="447" t="str">
        <f>IF(W298="","",VLOOKUP(W298,'シフト記号表（勤務時間帯）'!$C$6:$K$35,9,FALSE))</f>
        <v/>
      </c>
      <c r="X299" s="447" t="str">
        <f>IF(X298="","",VLOOKUP(X298,'シフト記号表（勤務時間帯）'!$C$6:$K$35,9,FALSE))</f>
        <v/>
      </c>
      <c r="Y299" s="454" t="str">
        <f>IF(Y298="","",VLOOKUP(Y298,'シフト記号表（勤務時間帯）'!$C$6:$K$35,9,FALSE))</f>
        <v/>
      </c>
      <c r="Z299" s="441" t="str">
        <f>IF(Z298="","",VLOOKUP(Z298,'シフト記号表（勤務時間帯）'!$C$6:$K$35,9,FALSE))</f>
        <v/>
      </c>
      <c r="AA299" s="447" t="str">
        <f>IF(AA298="","",VLOOKUP(AA298,'シフト記号表（勤務時間帯）'!$C$6:$K$35,9,FALSE))</f>
        <v/>
      </c>
      <c r="AB299" s="447" t="str">
        <f>IF(AB298="","",VLOOKUP(AB298,'シフト記号表（勤務時間帯）'!$C$6:$K$35,9,FALSE))</f>
        <v/>
      </c>
      <c r="AC299" s="447" t="str">
        <f>IF(AC298="","",VLOOKUP(AC298,'シフト記号表（勤務時間帯）'!$C$6:$K$35,9,FALSE))</f>
        <v/>
      </c>
      <c r="AD299" s="447" t="str">
        <f>IF(AD298="","",VLOOKUP(AD298,'シフト記号表（勤務時間帯）'!$C$6:$K$35,9,FALSE))</f>
        <v/>
      </c>
      <c r="AE299" s="447" t="str">
        <f>IF(AE298="","",VLOOKUP(AE298,'シフト記号表（勤務時間帯）'!$C$6:$K$35,9,FALSE))</f>
        <v/>
      </c>
      <c r="AF299" s="454" t="str">
        <f>IF(AF298="","",VLOOKUP(AF298,'シフト記号表（勤務時間帯）'!$C$6:$K$35,9,FALSE))</f>
        <v/>
      </c>
      <c r="AG299" s="441" t="str">
        <f>IF(AG298="","",VLOOKUP(AG298,'シフト記号表（勤務時間帯）'!$C$6:$K$35,9,FALSE))</f>
        <v/>
      </c>
      <c r="AH299" s="447" t="str">
        <f>IF(AH298="","",VLOOKUP(AH298,'シフト記号表（勤務時間帯）'!$C$6:$K$35,9,FALSE))</f>
        <v/>
      </c>
      <c r="AI299" s="447" t="str">
        <f>IF(AI298="","",VLOOKUP(AI298,'シフト記号表（勤務時間帯）'!$C$6:$K$35,9,FALSE))</f>
        <v/>
      </c>
      <c r="AJ299" s="447" t="str">
        <f>IF(AJ298="","",VLOOKUP(AJ298,'シフト記号表（勤務時間帯）'!$C$6:$K$35,9,FALSE))</f>
        <v/>
      </c>
      <c r="AK299" s="447" t="str">
        <f>IF(AK298="","",VLOOKUP(AK298,'シフト記号表（勤務時間帯）'!$C$6:$K$35,9,FALSE))</f>
        <v/>
      </c>
      <c r="AL299" s="447" t="str">
        <f>IF(AL298="","",VLOOKUP(AL298,'シフト記号表（勤務時間帯）'!$C$6:$K$35,9,FALSE))</f>
        <v/>
      </c>
      <c r="AM299" s="454" t="str">
        <f>IF(AM298="","",VLOOKUP(AM298,'シフト記号表（勤務時間帯）'!$C$6:$K$35,9,FALSE))</f>
        <v/>
      </c>
      <c r="AN299" s="441" t="str">
        <f>IF(AN298="","",VLOOKUP(AN298,'シフト記号表（勤務時間帯）'!$C$6:$K$35,9,FALSE))</f>
        <v/>
      </c>
      <c r="AO299" s="447" t="str">
        <f>IF(AO298="","",VLOOKUP(AO298,'シフト記号表（勤務時間帯）'!$C$6:$K$35,9,FALSE))</f>
        <v/>
      </c>
      <c r="AP299" s="447" t="str">
        <f>IF(AP298="","",VLOOKUP(AP298,'シフト記号表（勤務時間帯）'!$C$6:$K$35,9,FALSE))</f>
        <v/>
      </c>
      <c r="AQ299" s="447" t="str">
        <f>IF(AQ298="","",VLOOKUP(AQ298,'シフト記号表（勤務時間帯）'!$C$6:$K$35,9,FALSE))</f>
        <v/>
      </c>
      <c r="AR299" s="447" t="str">
        <f>IF(AR298="","",VLOOKUP(AR298,'シフト記号表（勤務時間帯）'!$C$6:$K$35,9,FALSE))</f>
        <v/>
      </c>
      <c r="AS299" s="447" t="str">
        <f>IF(AS298="","",VLOOKUP(AS298,'シフト記号表（勤務時間帯）'!$C$6:$K$35,9,FALSE))</f>
        <v/>
      </c>
      <c r="AT299" s="454" t="str">
        <f>IF(AT298="","",VLOOKUP(AT298,'シフト記号表（勤務時間帯）'!$C$6:$K$35,9,FALSE))</f>
        <v/>
      </c>
      <c r="AU299" s="441" t="str">
        <f>IF(AU298="","",VLOOKUP(AU298,'シフト記号表（勤務時間帯）'!$C$6:$K$35,9,FALSE))</f>
        <v/>
      </c>
      <c r="AV299" s="447" t="str">
        <f>IF(AV298="","",VLOOKUP(AV298,'シフト記号表（勤務時間帯）'!$C$6:$K$35,9,FALSE))</f>
        <v/>
      </c>
      <c r="AW299" s="447" t="str">
        <f>IF(AW298="","",VLOOKUP(AW298,'シフト記号表（勤務時間帯）'!$C$6:$K$35,9,FALSE))</f>
        <v/>
      </c>
      <c r="AX299" s="479">
        <f>IF($BB$3="４週",SUM(S299:AT299),IF($BB$3="暦月",SUM(S299:AW299),""))</f>
        <v>0</v>
      </c>
      <c r="AY299" s="490"/>
      <c r="AZ299" s="501">
        <f>IF($BB$3="４週",AX299/4,IF($BB$3="暦月",'地密通所（100名）'!AX299/('地密通所（100名）'!$BB$8/7),""))</f>
        <v>0</v>
      </c>
      <c r="BA299" s="509"/>
      <c r="BB299" s="305"/>
      <c r="BC299" s="128"/>
      <c r="BD299" s="128"/>
      <c r="BE299" s="128"/>
      <c r="BF299" s="140"/>
    </row>
    <row r="300" spans="2:58" ht="20.25" customHeight="1">
      <c r="B300" s="362"/>
      <c r="C300" s="36"/>
      <c r="D300" s="56"/>
      <c r="E300" s="66"/>
      <c r="F300" s="543">
        <f>C298</f>
        <v>0</v>
      </c>
      <c r="G300" s="83"/>
      <c r="H300" s="94"/>
      <c r="I300" s="103"/>
      <c r="J300" s="103"/>
      <c r="K300" s="108"/>
      <c r="L300" s="120"/>
      <c r="M300" s="130"/>
      <c r="N300" s="130"/>
      <c r="O300" s="142"/>
      <c r="P300" s="414" t="s">
        <v>73</v>
      </c>
      <c r="Q300" s="423"/>
      <c r="R300" s="431"/>
      <c r="S300" s="442" t="str">
        <f>IF(S298="","",VLOOKUP(S298,'シフト記号表（勤務時間帯）'!$C$6:$U$35,19,FALSE))</f>
        <v/>
      </c>
      <c r="T300" s="448" t="str">
        <f>IF(T298="","",VLOOKUP(T298,'シフト記号表（勤務時間帯）'!$C$6:$U$35,19,FALSE))</f>
        <v/>
      </c>
      <c r="U300" s="448" t="str">
        <f>IF(U298="","",VLOOKUP(U298,'シフト記号表（勤務時間帯）'!$C$6:$U$35,19,FALSE))</f>
        <v/>
      </c>
      <c r="V300" s="448" t="str">
        <f>IF(V298="","",VLOOKUP(V298,'シフト記号表（勤務時間帯）'!$C$6:$U$35,19,FALSE))</f>
        <v/>
      </c>
      <c r="W300" s="448" t="str">
        <f>IF(W298="","",VLOOKUP(W298,'シフト記号表（勤務時間帯）'!$C$6:$U$35,19,FALSE))</f>
        <v/>
      </c>
      <c r="X300" s="448" t="str">
        <f>IF(X298="","",VLOOKUP(X298,'シフト記号表（勤務時間帯）'!$C$6:$U$35,19,FALSE))</f>
        <v/>
      </c>
      <c r="Y300" s="455" t="str">
        <f>IF(Y298="","",VLOOKUP(Y298,'シフト記号表（勤務時間帯）'!$C$6:$U$35,19,FALSE))</f>
        <v/>
      </c>
      <c r="Z300" s="442" t="str">
        <f>IF(Z298="","",VLOOKUP(Z298,'シフト記号表（勤務時間帯）'!$C$6:$U$35,19,FALSE))</f>
        <v/>
      </c>
      <c r="AA300" s="448" t="str">
        <f>IF(AA298="","",VLOOKUP(AA298,'シフト記号表（勤務時間帯）'!$C$6:$U$35,19,FALSE))</f>
        <v/>
      </c>
      <c r="AB300" s="448" t="str">
        <f>IF(AB298="","",VLOOKUP(AB298,'シフト記号表（勤務時間帯）'!$C$6:$U$35,19,FALSE))</f>
        <v/>
      </c>
      <c r="AC300" s="448" t="str">
        <f>IF(AC298="","",VLOOKUP(AC298,'シフト記号表（勤務時間帯）'!$C$6:$U$35,19,FALSE))</f>
        <v/>
      </c>
      <c r="AD300" s="448" t="str">
        <f>IF(AD298="","",VLOOKUP(AD298,'シフト記号表（勤務時間帯）'!$C$6:$U$35,19,FALSE))</f>
        <v/>
      </c>
      <c r="AE300" s="448" t="str">
        <f>IF(AE298="","",VLOOKUP(AE298,'シフト記号表（勤務時間帯）'!$C$6:$U$35,19,FALSE))</f>
        <v/>
      </c>
      <c r="AF300" s="455" t="str">
        <f>IF(AF298="","",VLOOKUP(AF298,'シフト記号表（勤務時間帯）'!$C$6:$U$35,19,FALSE))</f>
        <v/>
      </c>
      <c r="AG300" s="442" t="str">
        <f>IF(AG298="","",VLOOKUP(AG298,'シフト記号表（勤務時間帯）'!$C$6:$U$35,19,FALSE))</f>
        <v/>
      </c>
      <c r="AH300" s="448" t="str">
        <f>IF(AH298="","",VLOOKUP(AH298,'シフト記号表（勤務時間帯）'!$C$6:$U$35,19,FALSE))</f>
        <v/>
      </c>
      <c r="AI300" s="448" t="str">
        <f>IF(AI298="","",VLOOKUP(AI298,'シフト記号表（勤務時間帯）'!$C$6:$U$35,19,FALSE))</f>
        <v/>
      </c>
      <c r="AJ300" s="448" t="str">
        <f>IF(AJ298="","",VLOOKUP(AJ298,'シフト記号表（勤務時間帯）'!$C$6:$U$35,19,FALSE))</f>
        <v/>
      </c>
      <c r="AK300" s="448" t="str">
        <f>IF(AK298="","",VLOOKUP(AK298,'シフト記号表（勤務時間帯）'!$C$6:$U$35,19,FALSE))</f>
        <v/>
      </c>
      <c r="AL300" s="448" t="str">
        <f>IF(AL298="","",VLOOKUP(AL298,'シフト記号表（勤務時間帯）'!$C$6:$U$35,19,FALSE))</f>
        <v/>
      </c>
      <c r="AM300" s="455" t="str">
        <f>IF(AM298="","",VLOOKUP(AM298,'シフト記号表（勤務時間帯）'!$C$6:$U$35,19,FALSE))</f>
        <v/>
      </c>
      <c r="AN300" s="442" t="str">
        <f>IF(AN298="","",VLOOKUP(AN298,'シフト記号表（勤務時間帯）'!$C$6:$U$35,19,FALSE))</f>
        <v/>
      </c>
      <c r="AO300" s="448" t="str">
        <f>IF(AO298="","",VLOOKUP(AO298,'シフト記号表（勤務時間帯）'!$C$6:$U$35,19,FALSE))</f>
        <v/>
      </c>
      <c r="AP300" s="448" t="str">
        <f>IF(AP298="","",VLOOKUP(AP298,'シフト記号表（勤務時間帯）'!$C$6:$U$35,19,FALSE))</f>
        <v/>
      </c>
      <c r="AQ300" s="448" t="str">
        <f>IF(AQ298="","",VLOOKUP(AQ298,'シフト記号表（勤務時間帯）'!$C$6:$U$35,19,FALSE))</f>
        <v/>
      </c>
      <c r="AR300" s="448" t="str">
        <f>IF(AR298="","",VLOOKUP(AR298,'シフト記号表（勤務時間帯）'!$C$6:$U$35,19,FALSE))</f>
        <v/>
      </c>
      <c r="AS300" s="448" t="str">
        <f>IF(AS298="","",VLOOKUP(AS298,'シフト記号表（勤務時間帯）'!$C$6:$U$35,19,FALSE))</f>
        <v/>
      </c>
      <c r="AT300" s="455" t="str">
        <f>IF(AT298="","",VLOOKUP(AT298,'シフト記号表（勤務時間帯）'!$C$6:$U$35,19,FALSE))</f>
        <v/>
      </c>
      <c r="AU300" s="442" t="str">
        <f>IF(AU298="","",VLOOKUP(AU298,'シフト記号表（勤務時間帯）'!$C$6:$U$35,19,FALSE))</f>
        <v/>
      </c>
      <c r="AV300" s="448" t="str">
        <f>IF(AV298="","",VLOOKUP(AV298,'シフト記号表（勤務時間帯）'!$C$6:$U$35,19,FALSE))</f>
        <v/>
      </c>
      <c r="AW300" s="448" t="str">
        <f>IF(AW298="","",VLOOKUP(AW298,'シフト記号表（勤務時間帯）'!$C$6:$U$35,19,FALSE))</f>
        <v/>
      </c>
      <c r="AX300" s="480">
        <f>IF($BB$3="４週",SUM(S300:AT300),IF($BB$3="暦月",SUM(S300:AW300),""))</f>
        <v>0</v>
      </c>
      <c r="AY300" s="491"/>
      <c r="AZ300" s="502">
        <f>IF($BB$3="４週",AX300/4,IF($BB$3="暦月",'地密通所（100名）'!AX300/('地密通所（100名）'!$BB$8/7),""))</f>
        <v>0</v>
      </c>
      <c r="BA300" s="510"/>
      <c r="BB300" s="306"/>
      <c r="BC300" s="130"/>
      <c r="BD300" s="130"/>
      <c r="BE300" s="130"/>
      <c r="BF300" s="142"/>
    </row>
    <row r="301" spans="2:58" ht="20.25" customHeight="1">
      <c r="B301" s="362">
        <f>B298+1</f>
        <v>94</v>
      </c>
      <c r="C301" s="34"/>
      <c r="D301" s="54"/>
      <c r="E301" s="64"/>
      <c r="F301" s="71"/>
      <c r="G301" s="71"/>
      <c r="H301" s="95"/>
      <c r="I301" s="103"/>
      <c r="J301" s="103"/>
      <c r="K301" s="108"/>
      <c r="L301" s="119"/>
      <c r="M301" s="129"/>
      <c r="N301" s="129"/>
      <c r="O301" s="141"/>
      <c r="P301" s="415" t="s">
        <v>70</v>
      </c>
      <c r="Q301" s="424"/>
      <c r="R301" s="432"/>
      <c r="S301" s="551"/>
      <c r="T301" s="553"/>
      <c r="U301" s="553"/>
      <c r="V301" s="553"/>
      <c r="W301" s="553"/>
      <c r="X301" s="553"/>
      <c r="Y301" s="554"/>
      <c r="Z301" s="551"/>
      <c r="AA301" s="553"/>
      <c r="AB301" s="553"/>
      <c r="AC301" s="553"/>
      <c r="AD301" s="553"/>
      <c r="AE301" s="553"/>
      <c r="AF301" s="554"/>
      <c r="AG301" s="551"/>
      <c r="AH301" s="553"/>
      <c r="AI301" s="553"/>
      <c r="AJ301" s="553"/>
      <c r="AK301" s="553"/>
      <c r="AL301" s="553"/>
      <c r="AM301" s="554"/>
      <c r="AN301" s="551"/>
      <c r="AO301" s="553"/>
      <c r="AP301" s="553"/>
      <c r="AQ301" s="553"/>
      <c r="AR301" s="553"/>
      <c r="AS301" s="553"/>
      <c r="AT301" s="554"/>
      <c r="AU301" s="551"/>
      <c r="AV301" s="553"/>
      <c r="AW301" s="553"/>
      <c r="AX301" s="556"/>
      <c r="AY301" s="560"/>
      <c r="AZ301" s="563"/>
      <c r="BA301" s="566"/>
      <c r="BB301" s="304"/>
      <c r="BC301" s="129"/>
      <c r="BD301" s="129"/>
      <c r="BE301" s="129"/>
      <c r="BF301" s="141"/>
    </row>
    <row r="302" spans="2:58" ht="20.25" customHeight="1">
      <c r="B302" s="362"/>
      <c r="C302" s="35"/>
      <c r="D302" s="55"/>
      <c r="E302" s="65"/>
      <c r="F302" s="69"/>
      <c r="G302" s="82"/>
      <c r="H302" s="94"/>
      <c r="I302" s="103"/>
      <c r="J302" s="103"/>
      <c r="K302" s="108"/>
      <c r="L302" s="118"/>
      <c r="M302" s="128"/>
      <c r="N302" s="128"/>
      <c r="O302" s="140"/>
      <c r="P302" s="413" t="s">
        <v>27</v>
      </c>
      <c r="Q302" s="422"/>
      <c r="R302" s="430"/>
      <c r="S302" s="441" t="str">
        <f>IF(S301="","",VLOOKUP(S301,'シフト記号表（勤務時間帯）'!$C$6:$K$35,9,FALSE))</f>
        <v/>
      </c>
      <c r="T302" s="447" t="str">
        <f>IF(T301="","",VLOOKUP(T301,'シフト記号表（勤務時間帯）'!$C$6:$K$35,9,FALSE))</f>
        <v/>
      </c>
      <c r="U302" s="447" t="str">
        <f>IF(U301="","",VLOOKUP(U301,'シフト記号表（勤務時間帯）'!$C$6:$K$35,9,FALSE))</f>
        <v/>
      </c>
      <c r="V302" s="447" t="str">
        <f>IF(V301="","",VLOOKUP(V301,'シフト記号表（勤務時間帯）'!$C$6:$K$35,9,FALSE))</f>
        <v/>
      </c>
      <c r="W302" s="447" t="str">
        <f>IF(W301="","",VLOOKUP(W301,'シフト記号表（勤務時間帯）'!$C$6:$K$35,9,FALSE))</f>
        <v/>
      </c>
      <c r="X302" s="447" t="str">
        <f>IF(X301="","",VLOOKUP(X301,'シフト記号表（勤務時間帯）'!$C$6:$K$35,9,FALSE))</f>
        <v/>
      </c>
      <c r="Y302" s="454" t="str">
        <f>IF(Y301="","",VLOOKUP(Y301,'シフト記号表（勤務時間帯）'!$C$6:$K$35,9,FALSE))</f>
        <v/>
      </c>
      <c r="Z302" s="441" t="str">
        <f>IF(Z301="","",VLOOKUP(Z301,'シフト記号表（勤務時間帯）'!$C$6:$K$35,9,FALSE))</f>
        <v/>
      </c>
      <c r="AA302" s="447" t="str">
        <f>IF(AA301="","",VLOOKUP(AA301,'シフト記号表（勤務時間帯）'!$C$6:$K$35,9,FALSE))</f>
        <v/>
      </c>
      <c r="AB302" s="447" t="str">
        <f>IF(AB301="","",VLOOKUP(AB301,'シフト記号表（勤務時間帯）'!$C$6:$K$35,9,FALSE))</f>
        <v/>
      </c>
      <c r="AC302" s="447" t="str">
        <f>IF(AC301="","",VLOOKUP(AC301,'シフト記号表（勤務時間帯）'!$C$6:$K$35,9,FALSE))</f>
        <v/>
      </c>
      <c r="AD302" s="447" t="str">
        <f>IF(AD301="","",VLOOKUP(AD301,'シフト記号表（勤務時間帯）'!$C$6:$K$35,9,FALSE))</f>
        <v/>
      </c>
      <c r="AE302" s="447" t="str">
        <f>IF(AE301="","",VLOOKUP(AE301,'シフト記号表（勤務時間帯）'!$C$6:$K$35,9,FALSE))</f>
        <v/>
      </c>
      <c r="AF302" s="454" t="str">
        <f>IF(AF301="","",VLOOKUP(AF301,'シフト記号表（勤務時間帯）'!$C$6:$K$35,9,FALSE))</f>
        <v/>
      </c>
      <c r="AG302" s="441" t="str">
        <f>IF(AG301="","",VLOOKUP(AG301,'シフト記号表（勤務時間帯）'!$C$6:$K$35,9,FALSE))</f>
        <v/>
      </c>
      <c r="AH302" s="447" t="str">
        <f>IF(AH301="","",VLOOKUP(AH301,'シフト記号表（勤務時間帯）'!$C$6:$K$35,9,FALSE))</f>
        <v/>
      </c>
      <c r="AI302" s="447" t="str">
        <f>IF(AI301="","",VLOOKUP(AI301,'シフト記号表（勤務時間帯）'!$C$6:$K$35,9,FALSE))</f>
        <v/>
      </c>
      <c r="AJ302" s="447" t="str">
        <f>IF(AJ301="","",VLOOKUP(AJ301,'シフト記号表（勤務時間帯）'!$C$6:$K$35,9,FALSE))</f>
        <v/>
      </c>
      <c r="AK302" s="447" t="str">
        <f>IF(AK301="","",VLOOKUP(AK301,'シフト記号表（勤務時間帯）'!$C$6:$K$35,9,FALSE))</f>
        <v/>
      </c>
      <c r="AL302" s="447" t="str">
        <f>IF(AL301="","",VLOOKUP(AL301,'シフト記号表（勤務時間帯）'!$C$6:$K$35,9,FALSE))</f>
        <v/>
      </c>
      <c r="AM302" s="454" t="str">
        <f>IF(AM301="","",VLOOKUP(AM301,'シフト記号表（勤務時間帯）'!$C$6:$K$35,9,FALSE))</f>
        <v/>
      </c>
      <c r="AN302" s="441" t="str">
        <f>IF(AN301="","",VLOOKUP(AN301,'シフト記号表（勤務時間帯）'!$C$6:$K$35,9,FALSE))</f>
        <v/>
      </c>
      <c r="AO302" s="447" t="str">
        <f>IF(AO301="","",VLOOKUP(AO301,'シフト記号表（勤務時間帯）'!$C$6:$K$35,9,FALSE))</f>
        <v/>
      </c>
      <c r="AP302" s="447" t="str">
        <f>IF(AP301="","",VLOOKUP(AP301,'シフト記号表（勤務時間帯）'!$C$6:$K$35,9,FALSE))</f>
        <v/>
      </c>
      <c r="AQ302" s="447" t="str">
        <f>IF(AQ301="","",VLOOKUP(AQ301,'シフト記号表（勤務時間帯）'!$C$6:$K$35,9,FALSE))</f>
        <v/>
      </c>
      <c r="AR302" s="447" t="str">
        <f>IF(AR301="","",VLOOKUP(AR301,'シフト記号表（勤務時間帯）'!$C$6:$K$35,9,FALSE))</f>
        <v/>
      </c>
      <c r="AS302" s="447" t="str">
        <f>IF(AS301="","",VLOOKUP(AS301,'シフト記号表（勤務時間帯）'!$C$6:$K$35,9,FALSE))</f>
        <v/>
      </c>
      <c r="AT302" s="454" t="str">
        <f>IF(AT301="","",VLOOKUP(AT301,'シフト記号表（勤務時間帯）'!$C$6:$K$35,9,FALSE))</f>
        <v/>
      </c>
      <c r="AU302" s="441" t="str">
        <f>IF(AU301="","",VLOOKUP(AU301,'シフト記号表（勤務時間帯）'!$C$6:$K$35,9,FALSE))</f>
        <v/>
      </c>
      <c r="AV302" s="447" t="str">
        <f>IF(AV301="","",VLOOKUP(AV301,'シフト記号表（勤務時間帯）'!$C$6:$K$35,9,FALSE))</f>
        <v/>
      </c>
      <c r="AW302" s="447" t="str">
        <f>IF(AW301="","",VLOOKUP(AW301,'シフト記号表（勤務時間帯）'!$C$6:$K$35,9,FALSE))</f>
        <v/>
      </c>
      <c r="AX302" s="479">
        <f>IF($BB$3="４週",SUM(S302:AT302),IF($BB$3="暦月",SUM(S302:AW302),""))</f>
        <v>0</v>
      </c>
      <c r="AY302" s="490"/>
      <c r="AZ302" s="501">
        <f>IF($BB$3="４週",AX302/4,IF($BB$3="暦月",'地密通所（100名）'!AX302/('地密通所（100名）'!$BB$8/7),""))</f>
        <v>0</v>
      </c>
      <c r="BA302" s="509"/>
      <c r="BB302" s="305"/>
      <c r="BC302" s="128"/>
      <c r="BD302" s="128"/>
      <c r="BE302" s="128"/>
      <c r="BF302" s="140"/>
    </row>
    <row r="303" spans="2:58" ht="20.25" customHeight="1">
      <c r="B303" s="362"/>
      <c r="C303" s="36"/>
      <c r="D303" s="56"/>
      <c r="E303" s="66"/>
      <c r="F303" s="543">
        <f>C301</f>
        <v>0</v>
      </c>
      <c r="G303" s="83"/>
      <c r="H303" s="94"/>
      <c r="I303" s="103"/>
      <c r="J303" s="103"/>
      <c r="K303" s="108"/>
      <c r="L303" s="120"/>
      <c r="M303" s="130"/>
      <c r="N303" s="130"/>
      <c r="O303" s="142"/>
      <c r="P303" s="414" t="s">
        <v>73</v>
      </c>
      <c r="Q303" s="423"/>
      <c r="R303" s="431"/>
      <c r="S303" s="442" t="str">
        <f>IF(S301="","",VLOOKUP(S301,'シフト記号表（勤務時間帯）'!$C$6:$U$35,19,FALSE))</f>
        <v/>
      </c>
      <c r="T303" s="448" t="str">
        <f>IF(T301="","",VLOOKUP(T301,'シフト記号表（勤務時間帯）'!$C$6:$U$35,19,FALSE))</f>
        <v/>
      </c>
      <c r="U303" s="448" t="str">
        <f>IF(U301="","",VLOOKUP(U301,'シフト記号表（勤務時間帯）'!$C$6:$U$35,19,FALSE))</f>
        <v/>
      </c>
      <c r="V303" s="448" t="str">
        <f>IF(V301="","",VLOOKUP(V301,'シフト記号表（勤務時間帯）'!$C$6:$U$35,19,FALSE))</f>
        <v/>
      </c>
      <c r="W303" s="448" t="str">
        <f>IF(W301="","",VLOOKUP(W301,'シフト記号表（勤務時間帯）'!$C$6:$U$35,19,FALSE))</f>
        <v/>
      </c>
      <c r="X303" s="448" t="str">
        <f>IF(X301="","",VLOOKUP(X301,'シフト記号表（勤務時間帯）'!$C$6:$U$35,19,FALSE))</f>
        <v/>
      </c>
      <c r="Y303" s="455" t="str">
        <f>IF(Y301="","",VLOOKUP(Y301,'シフト記号表（勤務時間帯）'!$C$6:$U$35,19,FALSE))</f>
        <v/>
      </c>
      <c r="Z303" s="442" t="str">
        <f>IF(Z301="","",VLOOKUP(Z301,'シフト記号表（勤務時間帯）'!$C$6:$U$35,19,FALSE))</f>
        <v/>
      </c>
      <c r="AA303" s="448" t="str">
        <f>IF(AA301="","",VLOOKUP(AA301,'シフト記号表（勤務時間帯）'!$C$6:$U$35,19,FALSE))</f>
        <v/>
      </c>
      <c r="AB303" s="448" t="str">
        <f>IF(AB301="","",VLOOKUP(AB301,'シフト記号表（勤務時間帯）'!$C$6:$U$35,19,FALSE))</f>
        <v/>
      </c>
      <c r="AC303" s="448" t="str">
        <f>IF(AC301="","",VLOOKUP(AC301,'シフト記号表（勤務時間帯）'!$C$6:$U$35,19,FALSE))</f>
        <v/>
      </c>
      <c r="AD303" s="448" t="str">
        <f>IF(AD301="","",VLOOKUP(AD301,'シフト記号表（勤務時間帯）'!$C$6:$U$35,19,FALSE))</f>
        <v/>
      </c>
      <c r="AE303" s="448" t="str">
        <f>IF(AE301="","",VLOOKUP(AE301,'シフト記号表（勤務時間帯）'!$C$6:$U$35,19,FALSE))</f>
        <v/>
      </c>
      <c r="AF303" s="455" t="str">
        <f>IF(AF301="","",VLOOKUP(AF301,'シフト記号表（勤務時間帯）'!$C$6:$U$35,19,FALSE))</f>
        <v/>
      </c>
      <c r="AG303" s="442" t="str">
        <f>IF(AG301="","",VLOOKUP(AG301,'シフト記号表（勤務時間帯）'!$C$6:$U$35,19,FALSE))</f>
        <v/>
      </c>
      <c r="AH303" s="448" t="str">
        <f>IF(AH301="","",VLOOKUP(AH301,'シフト記号表（勤務時間帯）'!$C$6:$U$35,19,FALSE))</f>
        <v/>
      </c>
      <c r="AI303" s="448" t="str">
        <f>IF(AI301="","",VLOOKUP(AI301,'シフト記号表（勤務時間帯）'!$C$6:$U$35,19,FALSE))</f>
        <v/>
      </c>
      <c r="AJ303" s="448" t="str">
        <f>IF(AJ301="","",VLOOKUP(AJ301,'シフト記号表（勤務時間帯）'!$C$6:$U$35,19,FALSE))</f>
        <v/>
      </c>
      <c r="AK303" s="448" t="str">
        <f>IF(AK301="","",VLOOKUP(AK301,'シフト記号表（勤務時間帯）'!$C$6:$U$35,19,FALSE))</f>
        <v/>
      </c>
      <c r="AL303" s="448" t="str">
        <f>IF(AL301="","",VLOOKUP(AL301,'シフト記号表（勤務時間帯）'!$C$6:$U$35,19,FALSE))</f>
        <v/>
      </c>
      <c r="AM303" s="455" t="str">
        <f>IF(AM301="","",VLOOKUP(AM301,'シフト記号表（勤務時間帯）'!$C$6:$U$35,19,FALSE))</f>
        <v/>
      </c>
      <c r="AN303" s="442" t="str">
        <f>IF(AN301="","",VLOOKUP(AN301,'シフト記号表（勤務時間帯）'!$C$6:$U$35,19,FALSE))</f>
        <v/>
      </c>
      <c r="AO303" s="448" t="str">
        <f>IF(AO301="","",VLOOKUP(AO301,'シフト記号表（勤務時間帯）'!$C$6:$U$35,19,FALSE))</f>
        <v/>
      </c>
      <c r="AP303" s="448" t="str">
        <f>IF(AP301="","",VLOOKUP(AP301,'シフト記号表（勤務時間帯）'!$C$6:$U$35,19,FALSE))</f>
        <v/>
      </c>
      <c r="AQ303" s="448" t="str">
        <f>IF(AQ301="","",VLOOKUP(AQ301,'シフト記号表（勤務時間帯）'!$C$6:$U$35,19,FALSE))</f>
        <v/>
      </c>
      <c r="AR303" s="448" t="str">
        <f>IF(AR301="","",VLOOKUP(AR301,'シフト記号表（勤務時間帯）'!$C$6:$U$35,19,FALSE))</f>
        <v/>
      </c>
      <c r="AS303" s="448" t="str">
        <f>IF(AS301="","",VLOOKUP(AS301,'シフト記号表（勤務時間帯）'!$C$6:$U$35,19,FALSE))</f>
        <v/>
      </c>
      <c r="AT303" s="455" t="str">
        <f>IF(AT301="","",VLOOKUP(AT301,'シフト記号表（勤務時間帯）'!$C$6:$U$35,19,FALSE))</f>
        <v/>
      </c>
      <c r="AU303" s="442" t="str">
        <f>IF(AU301="","",VLOOKUP(AU301,'シフト記号表（勤務時間帯）'!$C$6:$U$35,19,FALSE))</f>
        <v/>
      </c>
      <c r="AV303" s="448" t="str">
        <f>IF(AV301="","",VLOOKUP(AV301,'シフト記号表（勤務時間帯）'!$C$6:$U$35,19,FALSE))</f>
        <v/>
      </c>
      <c r="AW303" s="448" t="str">
        <f>IF(AW301="","",VLOOKUP(AW301,'シフト記号表（勤務時間帯）'!$C$6:$U$35,19,FALSE))</f>
        <v/>
      </c>
      <c r="AX303" s="480">
        <f>IF($BB$3="４週",SUM(S303:AT303),IF($BB$3="暦月",SUM(S303:AW303),""))</f>
        <v>0</v>
      </c>
      <c r="AY303" s="491"/>
      <c r="AZ303" s="502">
        <f>IF($BB$3="４週",AX303/4,IF($BB$3="暦月",'地密通所（100名）'!AX303/('地密通所（100名）'!$BB$8/7),""))</f>
        <v>0</v>
      </c>
      <c r="BA303" s="510"/>
      <c r="BB303" s="306"/>
      <c r="BC303" s="130"/>
      <c r="BD303" s="130"/>
      <c r="BE303" s="130"/>
      <c r="BF303" s="142"/>
    </row>
    <row r="304" spans="2:58" ht="20.25" customHeight="1">
      <c r="B304" s="362">
        <f>B301+1</f>
        <v>95</v>
      </c>
      <c r="C304" s="34"/>
      <c r="D304" s="54"/>
      <c r="E304" s="64"/>
      <c r="F304" s="71"/>
      <c r="G304" s="71"/>
      <c r="H304" s="95"/>
      <c r="I304" s="103"/>
      <c r="J304" s="103"/>
      <c r="K304" s="108"/>
      <c r="L304" s="119"/>
      <c r="M304" s="129"/>
      <c r="N304" s="129"/>
      <c r="O304" s="141"/>
      <c r="P304" s="415" t="s">
        <v>70</v>
      </c>
      <c r="Q304" s="424"/>
      <c r="R304" s="432"/>
      <c r="S304" s="551"/>
      <c r="T304" s="553"/>
      <c r="U304" s="553"/>
      <c r="V304" s="553"/>
      <c r="W304" s="553"/>
      <c r="X304" s="553"/>
      <c r="Y304" s="554"/>
      <c r="Z304" s="551"/>
      <c r="AA304" s="553"/>
      <c r="AB304" s="553"/>
      <c r="AC304" s="553"/>
      <c r="AD304" s="553"/>
      <c r="AE304" s="553"/>
      <c r="AF304" s="554"/>
      <c r="AG304" s="551"/>
      <c r="AH304" s="553"/>
      <c r="AI304" s="553"/>
      <c r="AJ304" s="553"/>
      <c r="AK304" s="553"/>
      <c r="AL304" s="553"/>
      <c r="AM304" s="554"/>
      <c r="AN304" s="551"/>
      <c r="AO304" s="553"/>
      <c r="AP304" s="553"/>
      <c r="AQ304" s="553"/>
      <c r="AR304" s="553"/>
      <c r="AS304" s="553"/>
      <c r="AT304" s="554"/>
      <c r="AU304" s="551"/>
      <c r="AV304" s="553"/>
      <c r="AW304" s="553"/>
      <c r="AX304" s="556"/>
      <c r="AY304" s="560"/>
      <c r="AZ304" s="563"/>
      <c r="BA304" s="566"/>
      <c r="BB304" s="304"/>
      <c r="BC304" s="129"/>
      <c r="BD304" s="129"/>
      <c r="BE304" s="129"/>
      <c r="BF304" s="141"/>
    </row>
    <row r="305" spans="2:58" ht="20.25" customHeight="1">
      <c r="B305" s="362"/>
      <c r="C305" s="35"/>
      <c r="D305" s="55"/>
      <c r="E305" s="65"/>
      <c r="F305" s="69"/>
      <c r="G305" s="82"/>
      <c r="H305" s="94"/>
      <c r="I305" s="103"/>
      <c r="J305" s="103"/>
      <c r="K305" s="108"/>
      <c r="L305" s="118"/>
      <c r="M305" s="128"/>
      <c r="N305" s="128"/>
      <c r="O305" s="140"/>
      <c r="P305" s="413" t="s">
        <v>27</v>
      </c>
      <c r="Q305" s="422"/>
      <c r="R305" s="430"/>
      <c r="S305" s="441" t="str">
        <f>IF(S304="","",VLOOKUP(S304,'シフト記号表（勤務時間帯）'!$C$6:$K$35,9,FALSE))</f>
        <v/>
      </c>
      <c r="T305" s="447" t="str">
        <f>IF(T304="","",VLOOKUP(T304,'シフト記号表（勤務時間帯）'!$C$6:$K$35,9,FALSE))</f>
        <v/>
      </c>
      <c r="U305" s="447" t="str">
        <f>IF(U304="","",VLOOKUP(U304,'シフト記号表（勤務時間帯）'!$C$6:$K$35,9,FALSE))</f>
        <v/>
      </c>
      <c r="V305" s="447" t="str">
        <f>IF(V304="","",VLOOKUP(V304,'シフト記号表（勤務時間帯）'!$C$6:$K$35,9,FALSE))</f>
        <v/>
      </c>
      <c r="W305" s="447" t="str">
        <f>IF(W304="","",VLOOKUP(W304,'シフト記号表（勤務時間帯）'!$C$6:$K$35,9,FALSE))</f>
        <v/>
      </c>
      <c r="X305" s="447" t="str">
        <f>IF(X304="","",VLOOKUP(X304,'シフト記号表（勤務時間帯）'!$C$6:$K$35,9,FALSE))</f>
        <v/>
      </c>
      <c r="Y305" s="454" t="str">
        <f>IF(Y304="","",VLOOKUP(Y304,'シフト記号表（勤務時間帯）'!$C$6:$K$35,9,FALSE))</f>
        <v/>
      </c>
      <c r="Z305" s="441" t="str">
        <f>IF(Z304="","",VLOOKUP(Z304,'シフト記号表（勤務時間帯）'!$C$6:$K$35,9,FALSE))</f>
        <v/>
      </c>
      <c r="AA305" s="447" t="str">
        <f>IF(AA304="","",VLOOKUP(AA304,'シフト記号表（勤務時間帯）'!$C$6:$K$35,9,FALSE))</f>
        <v/>
      </c>
      <c r="AB305" s="447" t="str">
        <f>IF(AB304="","",VLOOKUP(AB304,'シフト記号表（勤務時間帯）'!$C$6:$K$35,9,FALSE))</f>
        <v/>
      </c>
      <c r="AC305" s="447" t="str">
        <f>IF(AC304="","",VLOOKUP(AC304,'シフト記号表（勤務時間帯）'!$C$6:$K$35,9,FALSE))</f>
        <v/>
      </c>
      <c r="AD305" s="447" t="str">
        <f>IF(AD304="","",VLOOKUP(AD304,'シフト記号表（勤務時間帯）'!$C$6:$K$35,9,FALSE))</f>
        <v/>
      </c>
      <c r="AE305" s="447" t="str">
        <f>IF(AE304="","",VLOOKUP(AE304,'シフト記号表（勤務時間帯）'!$C$6:$K$35,9,FALSE))</f>
        <v/>
      </c>
      <c r="AF305" s="454" t="str">
        <f>IF(AF304="","",VLOOKUP(AF304,'シフト記号表（勤務時間帯）'!$C$6:$K$35,9,FALSE))</f>
        <v/>
      </c>
      <c r="AG305" s="441" t="str">
        <f>IF(AG304="","",VLOOKUP(AG304,'シフト記号表（勤務時間帯）'!$C$6:$K$35,9,FALSE))</f>
        <v/>
      </c>
      <c r="AH305" s="447" t="str">
        <f>IF(AH304="","",VLOOKUP(AH304,'シフト記号表（勤務時間帯）'!$C$6:$K$35,9,FALSE))</f>
        <v/>
      </c>
      <c r="AI305" s="447" t="str">
        <f>IF(AI304="","",VLOOKUP(AI304,'シフト記号表（勤務時間帯）'!$C$6:$K$35,9,FALSE))</f>
        <v/>
      </c>
      <c r="AJ305" s="447" t="str">
        <f>IF(AJ304="","",VLOOKUP(AJ304,'シフト記号表（勤務時間帯）'!$C$6:$K$35,9,FALSE))</f>
        <v/>
      </c>
      <c r="AK305" s="447" t="str">
        <f>IF(AK304="","",VLOOKUP(AK304,'シフト記号表（勤務時間帯）'!$C$6:$K$35,9,FALSE))</f>
        <v/>
      </c>
      <c r="AL305" s="447" t="str">
        <f>IF(AL304="","",VLOOKUP(AL304,'シフト記号表（勤務時間帯）'!$C$6:$K$35,9,FALSE))</f>
        <v/>
      </c>
      <c r="AM305" s="454" t="str">
        <f>IF(AM304="","",VLOOKUP(AM304,'シフト記号表（勤務時間帯）'!$C$6:$K$35,9,FALSE))</f>
        <v/>
      </c>
      <c r="AN305" s="441" t="str">
        <f>IF(AN304="","",VLOOKUP(AN304,'シフト記号表（勤務時間帯）'!$C$6:$K$35,9,FALSE))</f>
        <v/>
      </c>
      <c r="AO305" s="447" t="str">
        <f>IF(AO304="","",VLOOKUP(AO304,'シフト記号表（勤務時間帯）'!$C$6:$K$35,9,FALSE))</f>
        <v/>
      </c>
      <c r="AP305" s="447" t="str">
        <f>IF(AP304="","",VLOOKUP(AP304,'シフト記号表（勤務時間帯）'!$C$6:$K$35,9,FALSE))</f>
        <v/>
      </c>
      <c r="AQ305" s="447" t="str">
        <f>IF(AQ304="","",VLOOKUP(AQ304,'シフト記号表（勤務時間帯）'!$C$6:$K$35,9,FALSE))</f>
        <v/>
      </c>
      <c r="AR305" s="447" t="str">
        <f>IF(AR304="","",VLOOKUP(AR304,'シフト記号表（勤務時間帯）'!$C$6:$K$35,9,FALSE))</f>
        <v/>
      </c>
      <c r="AS305" s="447" t="str">
        <f>IF(AS304="","",VLOOKUP(AS304,'シフト記号表（勤務時間帯）'!$C$6:$K$35,9,FALSE))</f>
        <v/>
      </c>
      <c r="AT305" s="454" t="str">
        <f>IF(AT304="","",VLOOKUP(AT304,'シフト記号表（勤務時間帯）'!$C$6:$K$35,9,FALSE))</f>
        <v/>
      </c>
      <c r="AU305" s="441" t="str">
        <f>IF(AU304="","",VLOOKUP(AU304,'シフト記号表（勤務時間帯）'!$C$6:$K$35,9,FALSE))</f>
        <v/>
      </c>
      <c r="AV305" s="447" t="str">
        <f>IF(AV304="","",VLOOKUP(AV304,'シフト記号表（勤務時間帯）'!$C$6:$K$35,9,FALSE))</f>
        <v/>
      </c>
      <c r="AW305" s="447" t="str">
        <f>IF(AW304="","",VLOOKUP(AW304,'シフト記号表（勤務時間帯）'!$C$6:$K$35,9,FALSE))</f>
        <v/>
      </c>
      <c r="AX305" s="479">
        <f>IF($BB$3="４週",SUM(S305:AT305),IF($BB$3="暦月",SUM(S305:AW305),""))</f>
        <v>0</v>
      </c>
      <c r="AY305" s="490"/>
      <c r="AZ305" s="501">
        <f>IF($BB$3="４週",AX305/4,IF($BB$3="暦月",'地密通所（100名）'!AX305/('地密通所（100名）'!$BB$8/7),""))</f>
        <v>0</v>
      </c>
      <c r="BA305" s="509"/>
      <c r="BB305" s="305"/>
      <c r="BC305" s="128"/>
      <c r="BD305" s="128"/>
      <c r="BE305" s="128"/>
      <c r="BF305" s="140"/>
    </row>
    <row r="306" spans="2:58" ht="20.25" customHeight="1">
      <c r="B306" s="362"/>
      <c r="C306" s="36"/>
      <c r="D306" s="56"/>
      <c r="E306" s="66"/>
      <c r="F306" s="543">
        <f>C304</f>
        <v>0</v>
      </c>
      <c r="G306" s="83"/>
      <c r="H306" s="94"/>
      <c r="I306" s="103"/>
      <c r="J306" s="103"/>
      <c r="K306" s="108"/>
      <c r="L306" s="120"/>
      <c r="M306" s="130"/>
      <c r="N306" s="130"/>
      <c r="O306" s="142"/>
      <c r="P306" s="414" t="s">
        <v>73</v>
      </c>
      <c r="Q306" s="423"/>
      <c r="R306" s="431"/>
      <c r="S306" s="442" t="str">
        <f>IF(S304="","",VLOOKUP(S304,'シフト記号表（勤務時間帯）'!$C$6:$U$35,19,FALSE))</f>
        <v/>
      </c>
      <c r="T306" s="448" t="str">
        <f>IF(T304="","",VLOOKUP(T304,'シフト記号表（勤務時間帯）'!$C$6:$U$35,19,FALSE))</f>
        <v/>
      </c>
      <c r="U306" s="448" t="str">
        <f>IF(U304="","",VLOOKUP(U304,'シフト記号表（勤務時間帯）'!$C$6:$U$35,19,FALSE))</f>
        <v/>
      </c>
      <c r="V306" s="448" t="str">
        <f>IF(V304="","",VLOOKUP(V304,'シフト記号表（勤務時間帯）'!$C$6:$U$35,19,FALSE))</f>
        <v/>
      </c>
      <c r="W306" s="448" t="str">
        <f>IF(W304="","",VLOOKUP(W304,'シフト記号表（勤務時間帯）'!$C$6:$U$35,19,FALSE))</f>
        <v/>
      </c>
      <c r="X306" s="448" t="str">
        <f>IF(X304="","",VLOOKUP(X304,'シフト記号表（勤務時間帯）'!$C$6:$U$35,19,FALSE))</f>
        <v/>
      </c>
      <c r="Y306" s="455" t="str">
        <f>IF(Y304="","",VLOOKUP(Y304,'シフト記号表（勤務時間帯）'!$C$6:$U$35,19,FALSE))</f>
        <v/>
      </c>
      <c r="Z306" s="442" t="str">
        <f>IF(Z304="","",VLOOKUP(Z304,'シフト記号表（勤務時間帯）'!$C$6:$U$35,19,FALSE))</f>
        <v/>
      </c>
      <c r="AA306" s="448" t="str">
        <f>IF(AA304="","",VLOOKUP(AA304,'シフト記号表（勤務時間帯）'!$C$6:$U$35,19,FALSE))</f>
        <v/>
      </c>
      <c r="AB306" s="448" t="str">
        <f>IF(AB304="","",VLOOKUP(AB304,'シフト記号表（勤務時間帯）'!$C$6:$U$35,19,FALSE))</f>
        <v/>
      </c>
      <c r="AC306" s="448" t="str">
        <f>IF(AC304="","",VLOOKUP(AC304,'シフト記号表（勤務時間帯）'!$C$6:$U$35,19,FALSE))</f>
        <v/>
      </c>
      <c r="AD306" s="448" t="str">
        <f>IF(AD304="","",VLOOKUP(AD304,'シフト記号表（勤務時間帯）'!$C$6:$U$35,19,FALSE))</f>
        <v/>
      </c>
      <c r="AE306" s="448" t="str">
        <f>IF(AE304="","",VLOOKUP(AE304,'シフト記号表（勤務時間帯）'!$C$6:$U$35,19,FALSE))</f>
        <v/>
      </c>
      <c r="AF306" s="455" t="str">
        <f>IF(AF304="","",VLOOKUP(AF304,'シフト記号表（勤務時間帯）'!$C$6:$U$35,19,FALSE))</f>
        <v/>
      </c>
      <c r="AG306" s="442" t="str">
        <f>IF(AG304="","",VLOOKUP(AG304,'シフト記号表（勤務時間帯）'!$C$6:$U$35,19,FALSE))</f>
        <v/>
      </c>
      <c r="AH306" s="448" t="str">
        <f>IF(AH304="","",VLOOKUP(AH304,'シフト記号表（勤務時間帯）'!$C$6:$U$35,19,FALSE))</f>
        <v/>
      </c>
      <c r="AI306" s="448" t="str">
        <f>IF(AI304="","",VLOOKUP(AI304,'シフト記号表（勤務時間帯）'!$C$6:$U$35,19,FALSE))</f>
        <v/>
      </c>
      <c r="AJ306" s="448" t="str">
        <f>IF(AJ304="","",VLOOKUP(AJ304,'シフト記号表（勤務時間帯）'!$C$6:$U$35,19,FALSE))</f>
        <v/>
      </c>
      <c r="AK306" s="448" t="str">
        <f>IF(AK304="","",VLOOKUP(AK304,'シフト記号表（勤務時間帯）'!$C$6:$U$35,19,FALSE))</f>
        <v/>
      </c>
      <c r="AL306" s="448" t="str">
        <f>IF(AL304="","",VLOOKUP(AL304,'シフト記号表（勤務時間帯）'!$C$6:$U$35,19,FALSE))</f>
        <v/>
      </c>
      <c r="AM306" s="455" t="str">
        <f>IF(AM304="","",VLOOKUP(AM304,'シフト記号表（勤務時間帯）'!$C$6:$U$35,19,FALSE))</f>
        <v/>
      </c>
      <c r="AN306" s="442" t="str">
        <f>IF(AN304="","",VLOOKUP(AN304,'シフト記号表（勤務時間帯）'!$C$6:$U$35,19,FALSE))</f>
        <v/>
      </c>
      <c r="AO306" s="448" t="str">
        <f>IF(AO304="","",VLOOKUP(AO304,'シフト記号表（勤務時間帯）'!$C$6:$U$35,19,FALSE))</f>
        <v/>
      </c>
      <c r="AP306" s="448" t="str">
        <f>IF(AP304="","",VLOOKUP(AP304,'シフト記号表（勤務時間帯）'!$C$6:$U$35,19,FALSE))</f>
        <v/>
      </c>
      <c r="AQ306" s="448" t="str">
        <f>IF(AQ304="","",VLOOKUP(AQ304,'シフト記号表（勤務時間帯）'!$C$6:$U$35,19,FALSE))</f>
        <v/>
      </c>
      <c r="AR306" s="448" t="str">
        <f>IF(AR304="","",VLOOKUP(AR304,'シフト記号表（勤務時間帯）'!$C$6:$U$35,19,FALSE))</f>
        <v/>
      </c>
      <c r="AS306" s="448" t="str">
        <f>IF(AS304="","",VLOOKUP(AS304,'シフト記号表（勤務時間帯）'!$C$6:$U$35,19,FALSE))</f>
        <v/>
      </c>
      <c r="AT306" s="455" t="str">
        <f>IF(AT304="","",VLOOKUP(AT304,'シフト記号表（勤務時間帯）'!$C$6:$U$35,19,FALSE))</f>
        <v/>
      </c>
      <c r="AU306" s="442" t="str">
        <f>IF(AU304="","",VLOOKUP(AU304,'シフト記号表（勤務時間帯）'!$C$6:$U$35,19,FALSE))</f>
        <v/>
      </c>
      <c r="AV306" s="448" t="str">
        <f>IF(AV304="","",VLOOKUP(AV304,'シフト記号表（勤務時間帯）'!$C$6:$U$35,19,FALSE))</f>
        <v/>
      </c>
      <c r="AW306" s="448" t="str">
        <f>IF(AW304="","",VLOOKUP(AW304,'シフト記号表（勤務時間帯）'!$C$6:$U$35,19,FALSE))</f>
        <v/>
      </c>
      <c r="AX306" s="480">
        <f>IF($BB$3="４週",SUM(S306:AT306),IF($BB$3="暦月",SUM(S306:AW306),""))</f>
        <v>0</v>
      </c>
      <c r="AY306" s="491"/>
      <c r="AZ306" s="502">
        <f>IF($BB$3="４週",AX306/4,IF($BB$3="暦月",'地密通所（100名）'!AX306/('地密通所（100名）'!$BB$8/7),""))</f>
        <v>0</v>
      </c>
      <c r="BA306" s="510"/>
      <c r="BB306" s="306"/>
      <c r="BC306" s="130"/>
      <c r="BD306" s="130"/>
      <c r="BE306" s="130"/>
      <c r="BF306" s="142"/>
    </row>
    <row r="307" spans="2:58" ht="20.25" customHeight="1">
      <c r="B307" s="362">
        <f>B304+1</f>
        <v>96</v>
      </c>
      <c r="C307" s="34"/>
      <c r="D307" s="54"/>
      <c r="E307" s="64"/>
      <c r="F307" s="71"/>
      <c r="G307" s="71"/>
      <c r="H307" s="95"/>
      <c r="I307" s="103"/>
      <c r="J307" s="103"/>
      <c r="K307" s="108"/>
      <c r="L307" s="119"/>
      <c r="M307" s="129"/>
      <c r="N307" s="129"/>
      <c r="O307" s="141"/>
      <c r="P307" s="415" t="s">
        <v>70</v>
      </c>
      <c r="Q307" s="424"/>
      <c r="R307" s="432"/>
      <c r="S307" s="551"/>
      <c r="T307" s="553"/>
      <c r="U307" s="553"/>
      <c r="V307" s="553"/>
      <c r="W307" s="553"/>
      <c r="X307" s="553"/>
      <c r="Y307" s="554"/>
      <c r="Z307" s="551"/>
      <c r="AA307" s="553"/>
      <c r="AB307" s="553"/>
      <c r="AC307" s="553"/>
      <c r="AD307" s="553"/>
      <c r="AE307" s="553"/>
      <c r="AF307" s="554"/>
      <c r="AG307" s="551"/>
      <c r="AH307" s="553"/>
      <c r="AI307" s="553"/>
      <c r="AJ307" s="553"/>
      <c r="AK307" s="553"/>
      <c r="AL307" s="553"/>
      <c r="AM307" s="554"/>
      <c r="AN307" s="551"/>
      <c r="AO307" s="553"/>
      <c r="AP307" s="553"/>
      <c r="AQ307" s="553"/>
      <c r="AR307" s="553"/>
      <c r="AS307" s="553"/>
      <c r="AT307" s="554"/>
      <c r="AU307" s="551"/>
      <c r="AV307" s="553"/>
      <c r="AW307" s="553"/>
      <c r="AX307" s="556"/>
      <c r="AY307" s="560"/>
      <c r="AZ307" s="563"/>
      <c r="BA307" s="566"/>
      <c r="BB307" s="304"/>
      <c r="BC307" s="129"/>
      <c r="BD307" s="129"/>
      <c r="BE307" s="129"/>
      <c r="BF307" s="141"/>
    </row>
    <row r="308" spans="2:58" ht="20.25" customHeight="1">
      <c r="B308" s="362"/>
      <c r="C308" s="35"/>
      <c r="D308" s="55"/>
      <c r="E308" s="65"/>
      <c r="F308" s="69"/>
      <c r="G308" s="82"/>
      <c r="H308" s="94"/>
      <c r="I308" s="103"/>
      <c r="J308" s="103"/>
      <c r="K308" s="108"/>
      <c r="L308" s="118"/>
      <c r="M308" s="128"/>
      <c r="N308" s="128"/>
      <c r="O308" s="140"/>
      <c r="P308" s="413" t="s">
        <v>27</v>
      </c>
      <c r="Q308" s="422"/>
      <c r="R308" s="430"/>
      <c r="S308" s="441" t="str">
        <f>IF(S307="","",VLOOKUP(S307,'シフト記号表（勤務時間帯）'!$C$6:$K$35,9,FALSE))</f>
        <v/>
      </c>
      <c r="T308" s="447" t="str">
        <f>IF(T307="","",VLOOKUP(T307,'シフト記号表（勤務時間帯）'!$C$6:$K$35,9,FALSE))</f>
        <v/>
      </c>
      <c r="U308" s="447" t="str">
        <f>IF(U307="","",VLOOKUP(U307,'シフト記号表（勤務時間帯）'!$C$6:$K$35,9,FALSE))</f>
        <v/>
      </c>
      <c r="V308" s="447" t="str">
        <f>IF(V307="","",VLOOKUP(V307,'シフト記号表（勤務時間帯）'!$C$6:$K$35,9,FALSE))</f>
        <v/>
      </c>
      <c r="W308" s="447" t="str">
        <f>IF(W307="","",VLOOKUP(W307,'シフト記号表（勤務時間帯）'!$C$6:$K$35,9,FALSE))</f>
        <v/>
      </c>
      <c r="X308" s="447" t="str">
        <f>IF(X307="","",VLOOKUP(X307,'シフト記号表（勤務時間帯）'!$C$6:$K$35,9,FALSE))</f>
        <v/>
      </c>
      <c r="Y308" s="454" t="str">
        <f>IF(Y307="","",VLOOKUP(Y307,'シフト記号表（勤務時間帯）'!$C$6:$K$35,9,FALSE))</f>
        <v/>
      </c>
      <c r="Z308" s="441" t="str">
        <f>IF(Z307="","",VLOOKUP(Z307,'シフト記号表（勤務時間帯）'!$C$6:$K$35,9,FALSE))</f>
        <v/>
      </c>
      <c r="AA308" s="447" t="str">
        <f>IF(AA307="","",VLOOKUP(AA307,'シフト記号表（勤務時間帯）'!$C$6:$K$35,9,FALSE))</f>
        <v/>
      </c>
      <c r="AB308" s="447" t="str">
        <f>IF(AB307="","",VLOOKUP(AB307,'シフト記号表（勤務時間帯）'!$C$6:$K$35,9,FALSE))</f>
        <v/>
      </c>
      <c r="AC308" s="447" t="str">
        <f>IF(AC307="","",VLOOKUP(AC307,'シフト記号表（勤務時間帯）'!$C$6:$K$35,9,FALSE))</f>
        <v/>
      </c>
      <c r="AD308" s="447" t="str">
        <f>IF(AD307="","",VLOOKUP(AD307,'シフト記号表（勤務時間帯）'!$C$6:$K$35,9,FALSE))</f>
        <v/>
      </c>
      <c r="AE308" s="447" t="str">
        <f>IF(AE307="","",VLOOKUP(AE307,'シフト記号表（勤務時間帯）'!$C$6:$K$35,9,FALSE))</f>
        <v/>
      </c>
      <c r="AF308" s="454" t="str">
        <f>IF(AF307="","",VLOOKUP(AF307,'シフト記号表（勤務時間帯）'!$C$6:$K$35,9,FALSE))</f>
        <v/>
      </c>
      <c r="AG308" s="441" t="str">
        <f>IF(AG307="","",VLOOKUP(AG307,'シフト記号表（勤務時間帯）'!$C$6:$K$35,9,FALSE))</f>
        <v/>
      </c>
      <c r="AH308" s="447" t="str">
        <f>IF(AH307="","",VLOOKUP(AH307,'シフト記号表（勤務時間帯）'!$C$6:$K$35,9,FALSE))</f>
        <v/>
      </c>
      <c r="AI308" s="447" t="str">
        <f>IF(AI307="","",VLOOKUP(AI307,'シフト記号表（勤務時間帯）'!$C$6:$K$35,9,FALSE))</f>
        <v/>
      </c>
      <c r="AJ308" s="447" t="str">
        <f>IF(AJ307="","",VLOOKUP(AJ307,'シフト記号表（勤務時間帯）'!$C$6:$K$35,9,FALSE))</f>
        <v/>
      </c>
      <c r="AK308" s="447" t="str">
        <f>IF(AK307="","",VLOOKUP(AK307,'シフト記号表（勤務時間帯）'!$C$6:$K$35,9,FALSE))</f>
        <v/>
      </c>
      <c r="AL308" s="447" t="str">
        <f>IF(AL307="","",VLOOKUP(AL307,'シフト記号表（勤務時間帯）'!$C$6:$K$35,9,FALSE))</f>
        <v/>
      </c>
      <c r="AM308" s="454" t="str">
        <f>IF(AM307="","",VLOOKUP(AM307,'シフト記号表（勤務時間帯）'!$C$6:$K$35,9,FALSE))</f>
        <v/>
      </c>
      <c r="AN308" s="441" t="str">
        <f>IF(AN307="","",VLOOKUP(AN307,'シフト記号表（勤務時間帯）'!$C$6:$K$35,9,FALSE))</f>
        <v/>
      </c>
      <c r="AO308" s="447" t="str">
        <f>IF(AO307="","",VLOOKUP(AO307,'シフト記号表（勤務時間帯）'!$C$6:$K$35,9,FALSE))</f>
        <v/>
      </c>
      <c r="AP308" s="447" t="str">
        <f>IF(AP307="","",VLOOKUP(AP307,'シフト記号表（勤務時間帯）'!$C$6:$K$35,9,FALSE))</f>
        <v/>
      </c>
      <c r="AQ308" s="447" t="str">
        <f>IF(AQ307="","",VLOOKUP(AQ307,'シフト記号表（勤務時間帯）'!$C$6:$K$35,9,FALSE))</f>
        <v/>
      </c>
      <c r="AR308" s="447" t="str">
        <f>IF(AR307="","",VLOOKUP(AR307,'シフト記号表（勤務時間帯）'!$C$6:$K$35,9,FALSE))</f>
        <v/>
      </c>
      <c r="AS308" s="447" t="str">
        <f>IF(AS307="","",VLOOKUP(AS307,'シフト記号表（勤務時間帯）'!$C$6:$K$35,9,FALSE))</f>
        <v/>
      </c>
      <c r="AT308" s="454" t="str">
        <f>IF(AT307="","",VLOOKUP(AT307,'シフト記号表（勤務時間帯）'!$C$6:$K$35,9,FALSE))</f>
        <v/>
      </c>
      <c r="AU308" s="441" t="str">
        <f>IF(AU307="","",VLOOKUP(AU307,'シフト記号表（勤務時間帯）'!$C$6:$K$35,9,FALSE))</f>
        <v/>
      </c>
      <c r="AV308" s="447" t="str">
        <f>IF(AV307="","",VLOOKUP(AV307,'シフト記号表（勤務時間帯）'!$C$6:$K$35,9,FALSE))</f>
        <v/>
      </c>
      <c r="AW308" s="447" t="str">
        <f>IF(AW307="","",VLOOKUP(AW307,'シフト記号表（勤務時間帯）'!$C$6:$K$35,9,FALSE))</f>
        <v/>
      </c>
      <c r="AX308" s="479">
        <f>IF($BB$3="４週",SUM(S308:AT308),IF($BB$3="暦月",SUM(S308:AW308),""))</f>
        <v>0</v>
      </c>
      <c r="AY308" s="490"/>
      <c r="AZ308" s="501">
        <f>IF($BB$3="４週",AX308/4,IF($BB$3="暦月",'地密通所（100名）'!AX308/('地密通所（100名）'!$BB$8/7),""))</f>
        <v>0</v>
      </c>
      <c r="BA308" s="509"/>
      <c r="BB308" s="305"/>
      <c r="BC308" s="128"/>
      <c r="BD308" s="128"/>
      <c r="BE308" s="128"/>
      <c r="BF308" s="140"/>
    </row>
    <row r="309" spans="2:58" ht="20.25" customHeight="1">
      <c r="B309" s="362"/>
      <c r="C309" s="36"/>
      <c r="D309" s="56"/>
      <c r="E309" s="66"/>
      <c r="F309" s="543">
        <f>C307</f>
        <v>0</v>
      </c>
      <c r="G309" s="83"/>
      <c r="H309" s="94"/>
      <c r="I309" s="103"/>
      <c r="J309" s="103"/>
      <c r="K309" s="108"/>
      <c r="L309" s="120"/>
      <c r="M309" s="130"/>
      <c r="N309" s="130"/>
      <c r="O309" s="142"/>
      <c r="P309" s="414" t="s">
        <v>73</v>
      </c>
      <c r="Q309" s="423"/>
      <c r="R309" s="431"/>
      <c r="S309" s="442" t="str">
        <f>IF(S307="","",VLOOKUP(S307,'シフト記号表（勤務時間帯）'!$C$6:$U$35,19,FALSE))</f>
        <v/>
      </c>
      <c r="T309" s="448" t="str">
        <f>IF(T307="","",VLOOKUP(T307,'シフト記号表（勤務時間帯）'!$C$6:$U$35,19,FALSE))</f>
        <v/>
      </c>
      <c r="U309" s="448" t="str">
        <f>IF(U307="","",VLOOKUP(U307,'シフト記号表（勤務時間帯）'!$C$6:$U$35,19,FALSE))</f>
        <v/>
      </c>
      <c r="V309" s="448" t="str">
        <f>IF(V307="","",VLOOKUP(V307,'シフト記号表（勤務時間帯）'!$C$6:$U$35,19,FALSE))</f>
        <v/>
      </c>
      <c r="W309" s="448" t="str">
        <f>IF(W307="","",VLOOKUP(W307,'シフト記号表（勤務時間帯）'!$C$6:$U$35,19,FALSE))</f>
        <v/>
      </c>
      <c r="X309" s="448" t="str">
        <f>IF(X307="","",VLOOKUP(X307,'シフト記号表（勤務時間帯）'!$C$6:$U$35,19,FALSE))</f>
        <v/>
      </c>
      <c r="Y309" s="455" t="str">
        <f>IF(Y307="","",VLOOKUP(Y307,'シフト記号表（勤務時間帯）'!$C$6:$U$35,19,FALSE))</f>
        <v/>
      </c>
      <c r="Z309" s="442" t="str">
        <f>IF(Z307="","",VLOOKUP(Z307,'シフト記号表（勤務時間帯）'!$C$6:$U$35,19,FALSE))</f>
        <v/>
      </c>
      <c r="AA309" s="448" t="str">
        <f>IF(AA307="","",VLOOKUP(AA307,'シフト記号表（勤務時間帯）'!$C$6:$U$35,19,FALSE))</f>
        <v/>
      </c>
      <c r="AB309" s="448" t="str">
        <f>IF(AB307="","",VLOOKUP(AB307,'シフト記号表（勤務時間帯）'!$C$6:$U$35,19,FALSE))</f>
        <v/>
      </c>
      <c r="AC309" s="448" t="str">
        <f>IF(AC307="","",VLOOKUP(AC307,'シフト記号表（勤務時間帯）'!$C$6:$U$35,19,FALSE))</f>
        <v/>
      </c>
      <c r="AD309" s="448" t="str">
        <f>IF(AD307="","",VLOOKUP(AD307,'シフト記号表（勤務時間帯）'!$C$6:$U$35,19,FALSE))</f>
        <v/>
      </c>
      <c r="AE309" s="448" t="str">
        <f>IF(AE307="","",VLOOKUP(AE307,'シフト記号表（勤務時間帯）'!$C$6:$U$35,19,FALSE))</f>
        <v/>
      </c>
      <c r="AF309" s="455" t="str">
        <f>IF(AF307="","",VLOOKUP(AF307,'シフト記号表（勤務時間帯）'!$C$6:$U$35,19,FALSE))</f>
        <v/>
      </c>
      <c r="AG309" s="442" t="str">
        <f>IF(AG307="","",VLOOKUP(AG307,'シフト記号表（勤務時間帯）'!$C$6:$U$35,19,FALSE))</f>
        <v/>
      </c>
      <c r="AH309" s="448" t="str">
        <f>IF(AH307="","",VLOOKUP(AH307,'シフト記号表（勤務時間帯）'!$C$6:$U$35,19,FALSE))</f>
        <v/>
      </c>
      <c r="AI309" s="448" t="str">
        <f>IF(AI307="","",VLOOKUP(AI307,'シフト記号表（勤務時間帯）'!$C$6:$U$35,19,FALSE))</f>
        <v/>
      </c>
      <c r="AJ309" s="448" t="str">
        <f>IF(AJ307="","",VLOOKUP(AJ307,'シフト記号表（勤務時間帯）'!$C$6:$U$35,19,FALSE))</f>
        <v/>
      </c>
      <c r="AK309" s="448" t="str">
        <f>IF(AK307="","",VLOOKUP(AK307,'シフト記号表（勤務時間帯）'!$C$6:$U$35,19,FALSE))</f>
        <v/>
      </c>
      <c r="AL309" s="448" t="str">
        <f>IF(AL307="","",VLOOKUP(AL307,'シフト記号表（勤務時間帯）'!$C$6:$U$35,19,FALSE))</f>
        <v/>
      </c>
      <c r="AM309" s="455" t="str">
        <f>IF(AM307="","",VLOOKUP(AM307,'シフト記号表（勤務時間帯）'!$C$6:$U$35,19,FALSE))</f>
        <v/>
      </c>
      <c r="AN309" s="442" t="str">
        <f>IF(AN307="","",VLOOKUP(AN307,'シフト記号表（勤務時間帯）'!$C$6:$U$35,19,FALSE))</f>
        <v/>
      </c>
      <c r="AO309" s="448" t="str">
        <f>IF(AO307="","",VLOOKUP(AO307,'シフト記号表（勤務時間帯）'!$C$6:$U$35,19,FALSE))</f>
        <v/>
      </c>
      <c r="AP309" s="448" t="str">
        <f>IF(AP307="","",VLOOKUP(AP307,'シフト記号表（勤務時間帯）'!$C$6:$U$35,19,FALSE))</f>
        <v/>
      </c>
      <c r="AQ309" s="448" t="str">
        <f>IF(AQ307="","",VLOOKUP(AQ307,'シフト記号表（勤務時間帯）'!$C$6:$U$35,19,FALSE))</f>
        <v/>
      </c>
      <c r="AR309" s="448" t="str">
        <f>IF(AR307="","",VLOOKUP(AR307,'シフト記号表（勤務時間帯）'!$C$6:$U$35,19,FALSE))</f>
        <v/>
      </c>
      <c r="AS309" s="448" t="str">
        <f>IF(AS307="","",VLOOKUP(AS307,'シフト記号表（勤務時間帯）'!$C$6:$U$35,19,FALSE))</f>
        <v/>
      </c>
      <c r="AT309" s="455" t="str">
        <f>IF(AT307="","",VLOOKUP(AT307,'シフト記号表（勤務時間帯）'!$C$6:$U$35,19,FALSE))</f>
        <v/>
      </c>
      <c r="AU309" s="442" t="str">
        <f>IF(AU307="","",VLOOKUP(AU307,'シフト記号表（勤務時間帯）'!$C$6:$U$35,19,FALSE))</f>
        <v/>
      </c>
      <c r="AV309" s="448" t="str">
        <f>IF(AV307="","",VLOOKUP(AV307,'シフト記号表（勤務時間帯）'!$C$6:$U$35,19,FALSE))</f>
        <v/>
      </c>
      <c r="AW309" s="448" t="str">
        <f>IF(AW307="","",VLOOKUP(AW307,'シフト記号表（勤務時間帯）'!$C$6:$U$35,19,FALSE))</f>
        <v/>
      </c>
      <c r="AX309" s="480">
        <f>IF($BB$3="４週",SUM(S309:AT309),IF($BB$3="暦月",SUM(S309:AW309),""))</f>
        <v>0</v>
      </c>
      <c r="AY309" s="491"/>
      <c r="AZ309" s="502">
        <f>IF($BB$3="４週",AX309/4,IF($BB$3="暦月",'地密通所（100名）'!AX309/('地密通所（100名）'!$BB$8/7),""))</f>
        <v>0</v>
      </c>
      <c r="BA309" s="510"/>
      <c r="BB309" s="306"/>
      <c r="BC309" s="130"/>
      <c r="BD309" s="130"/>
      <c r="BE309" s="130"/>
      <c r="BF309" s="142"/>
    </row>
    <row r="310" spans="2:58" ht="20.25" customHeight="1">
      <c r="B310" s="362">
        <f>B307+1</f>
        <v>97</v>
      </c>
      <c r="C310" s="34"/>
      <c r="D310" s="54"/>
      <c r="E310" s="64"/>
      <c r="F310" s="71"/>
      <c r="G310" s="71"/>
      <c r="H310" s="95"/>
      <c r="I310" s="103"/>
      <c r="J310" s="103"/>
      <c r="K310" s="108"/>
      <c r="L310" s="119"/>
      <c r="M310" s="129"/>
      <c r="N310" s="129"/>
      <c r="O310" s="141"/>
      <c r="P310" s="415" t="s">
        <v>70</v>
      </c>
      <c r="Q310" s="424"/>
      <c r="R310" s="432"/>
      <c r="S310" s="551"/>
      <c r="T310" s="553"/>
      <c r="U310" s="553"/>
      <c r="V310" s="553"/>
      <c r="W310" s="553"/>
      <c r="X310" s="553"/>
      <c r="Y310" s="554"/>
      <c r="Z310" s="551"/>
      <c r="AA310" s="553"/>
      <c r="AB310" s="553"/>
      <c r="AC310" s="553"/>
      <c r="AD310" s="553"/>
      <c r="AE310" s="553"/>
      <c r="AF310" s="554"/>
      <c r="AG310" s="551"/>
      <c r="AH310" s="553"/>
      <c r="AI310" s="553"/>
      <c r="AJ310" s="553"/>
      <c r="AK310" s="553"/>
      <c r="AL310" s="553"/>
      <c r="AM310" s="554"/>
      <c r="AN310" s="551"/>
      <c r="AO310" s="553"/>
      <c r="AP310" s="553"/>
      <c r="AQ310" s="553"/>
      <c r="AR310" s="553"/>
      <c r="AS310" s="553"/>
      <c r="AT310" s="554"/>
      <c r="AU310" s="551"/>
      <c r="AV310" s="553"/>
      <c r="AW310" s="553"/>
      <c r="AX310" s="556"/>
      <c r="AY310" s="560"/>
      <c r="AZ310" s="563"/>
      <c r="BA310" s="566"/>
      <c r="BB310" s="304"/>
      <c r="BC310" s="129"/>
      <c r="BD310" s="129"/>
      <c r="BE310" s="129"/>
      <c r="BF310" s="141"/>
    </row>
    <row r="311" spans="2:58" ht="20.25" customHeight="1">
      <c r="B311" s="362"/>
      <c r="C311" s="35"/>
      <c r="D311" s="55"/>
      <c r="E311" s="65"/>
      <c r="F311" s="69"/>
      <c r="G311" s="82"/>
      <c r="H311" s="94"/>
      <c r="I311" s="103"/>
      <c r="J311" s="103"/>
      <c r="K311" s="108"/>
      <c r="L311" s="118"/>
      <c r="M311" s="128"/>
      <c r="N311" s="128"/>
      <c r="O311" s="140"/>
      <c r="P311" s="413" t="s">
        <v>27</v>
      </c>
      <c r="Q311" s="422"/>
      <c r="R311" s="430"/>
      <c r="S311" s="441" t="str">
        <f>IF(S310="","",VLOOKUP(S310,'シフト記号表（勤務時間帯）'!$C$6:$K$35,9,FALSE))</f>
        <v/>
      </c>
      <c r="T311" s="447" t="str">
        <f>IF(T310="","",VLOOKUP(T310,'シフト記号表（勤務時間帯）'!$C$6:$K$35,9,FALSE))</f>
        <v/>
      </c>
      <c r="U311" s="447" t="str">
        <f>IF(U310="","",VLOOKUP(U310,'シフト記号表（勤務時間帯）'!$C$6:$K$35,9,FALSE))</f>
        <v/>
      </c>
      <c r="V311" s="447" t="str">
        <f>IF(V310="","",VLOOKUP(V310,'シフト記号表（勤務時間帯）'!$C$6:$K$35,9,FALSE))</f>
        <v/>
      </c>
      <c r="W311" s="447" t="str">
        <f>IF(W310="","",VLOOKUP(W310,'シフト記号表（勤務時間帯）'!$C$6:$K$35,9,FALSE))</f>
        <v/>
      </c>
      <c r="X311" s="447" t="str">
        <f>IF(X310="","",VLOOKUP(X310,'シフト記号表（勤務時間帯）'!$C$6:$K$35,9,FALSE))</f>
        <v/>
      </c>
      <c r="Y311" s="454" t="str">
        <f>IF(Y310="","",VLOOKUP(Y310,'シフト記号表（勤務時間帯）'!$C$6:$K$35,9,FALSE))</f>
        <v/>
      </c>
      <c r="Z311" s="441" t="str">
        <f>IF(Z310="","",VLOOKUP(Z310,'シフト記号表（勤務時間帯）'!$C$6:$K$35,9,FALSE))</f>
        <v/>
      </c>
      <c r="AA311" s="447" t="str">
        <f>IF(AA310="","",VLOOKUP(AA310,'シフト記号表（勤務時間帯）'!$C$6:$K$35,9,FALSE))</f>
        <v/>
      </c>
      <c r="AB311" s="447" t="str">
        <f>IF(AB310="","",VLOOKUP(AB310,'シフト記号表（勤務時間帯）'!$C$6:$K$35,9,FALSE))</f>
        <v/>
      </c>
      <c r="AC311" s="447" t="str">
        <f>IF(AC310="","",VLOOKUP(AC310,'シフト記号表（勤務時間帯）'!$C$6:$K$35,9,FALSE))</f>
        <v/>
      </c>
      <c r="AD311" s="447" t="str">
        <f>IF(AD310="","",VLOOKUP(AD310,'シフト記号表（勤務時間帯）'!$C$6:$K$35,9,FALSE))</f>
        <v/>
      </c>
      <c r="AE311" s="447" t="str">
        <f>IF(AE310="","",VLOOKUP(AE310,'シフト記号表（勤務時間帯）'!$C$6:$K$35,9,FALSE))</f>
        <v/>
      </c>
      <c r="AF311" s="454" t="str">
        <f>IF(AF310="","",VLOOKUP(AF310,'シフト記号表（勤務時間帯）'!$C$6:$K$35,9,FALSE))</f>
        <v/>
      </c>
      <c r="AG311" s="441" t="str">
        <f>IF(AG310="","",VLOOKUP(AG310,'シフト記号表（勤務時間帯）'!$C$6:$K$35,9,FALSE))</f>
        <v/>
      </c>
      <c r="AH311" s="447" t="str">
        <f>IF(AH310="","",VLOOKUP(AH310,'シフト記号表（勤務時間帯）'!$C$6:$K$35,9,FALSE))</f>
        <v/>
      </c>
      <c r="AI311" s="447" t="str">
        <f>IF(AI310="","",VLOOKUP(AI310,'シフト記号表（勤務時間帯）'!$C$6:$K$35,9,FALSE))</f>
        <v/>
      </c>
      <c r="AJ311" s="447" t="str">
        <f>IF(AJ310="","",VLOOKUP(AJ310,'シフト記号表（勤務時間帯）'!$C$6:$K$35,9,FALSE))</f>
        <v/>
      </c>
      <c r="AK311" s="447" t="str">
        <f>IF(AK310="","",VLOOKUP(AK310,'シフト記号表（勤務時間帯）'!$C$6:$K$35,9,FALSE))</f>
        <v/>
      </c>
      <c r="AL311" s="447" t="str">
        <f>IF(AL310="","",VLOOKUP(AL310,'シフト記号表（勤務時間帯）'!$C$6:$K$35,9,FALSE))</f>
        <v/>
      </c>
      <c r="AM311" s="454" t="str">
        <f>IF(AM310="","",VLOOKUP(AM310,'シフト記号表（勤務時間帯）'!$C$6:$K$35,9,FALSE))</f>
        <v/>
      </c>
      <c r="AN311" s="441" t="str">
        <f>IF(AN310="","",VLOOKUP(AN310,'シフト記号表（勤務時間帯）'!$C$6:$K$35,9,FALSE))</f>
        <v/>
      </c>
      <c r="AO311" s="447" t="str">
        <f>IF(AO310="","",VLOOKUP(AO310,'シフト記号表（勤務時間帯）'!$C$6:$K$35,9,FALSE))</f>
        <v/>
      </c>
      <c r="AP311" s="447" t="str">
        <f>IF(AP310="","",VLOOKUP(AP310,'シフト記号表（勤務時間帯）'!$C$6:$K$35,9,FALSE))</f>
        <v/>
      </c>
      <c r="AQ311" s="447" t="str">
        <f>IF(AQ310="","",VLOOKUP(AQ310,'シフト記号表（勤務時間帯）'!$C$6:$K$35,9,FALSE))</f>
        <v/>
      </c>
      <c r="AR311" s="447" t="str">
        <f>IF(AR310="","",VLOOKUP(AR310,'シフト記号表（勤務時間帯）'!$C$6:$K$35,9,FALSE))</f>
        <v/>
      </c>
      <c r="AS311" s="447" t="str">
        <f>IF(AS310="","",VLOOKUP(AS310,'シフト記号表（勤務時間帯）'!$C$6:$K$35,9,FALSE))</f>
        <v/>
      </c>
      <c r="AT311" s="454" t="str">
        <f>IF(AT310="","",VLOOKUP(AT310,'シフト記号表（勤務時間帯）'!$C$6:$K$35,9,FALSE))</f>
        <v/>
      </c>
      <c r="AU311" s="441" t="str">
        <f>IF(AU310="","",VLOOKUP(AU310,'シフト記号表（勤務時間帯）'!$C$6:$K$35,9,FALSE))</f>
        <v/>
      </c>
      <c r="AV311" s="447" t="str">
        <f>IF(AV310="","",VLOOKUP(AV310,'シフト記号表（勤務時間帯）'!$C$6:$K$35,9,FALSE))</f>
        <v/>
      </c>
      <c r="AW311" s="447" t="str">
        <f>IF(AW310="","",VLOOKUP(AW310,'シフト記号表（勤務時間帯）'!$C$6:$K$35,9,FALSE))</f>
        <v/>
      </c>
      <c r="AX311" s="479">
        <f>IF($BB$3="４週",SUM(S311:AT311),IF($BB$3="暦月",SUM(S311:AW311),""))</f>
        <v>0</v>
      </c>
      <c r="AY311" s="490"/>
      <c r="AZ311" s="501">
        <f>IF($BB$3="４週",AX311/4,IF($BB$3="暦月",'地密通所（100名）'!AX311/('地密通所（100名）'!$BB$8/7),""))</f>
        <v>0</v>
      </c>
      <c r="BA311" s="509"/>
      <c r="BB311" s="305"/>
      <c r="BC311" s="128"/>
      <c r="BD311" s="128"/>
      <c r="BE311" s="128"/>
      <c r="BF311" s="140"/>
    </row>
    <row r="312" spans="2:58" ht="20.25" customHeight="1">
      <c r="B312" s="362"/>
      <c r="C312" s="36"/>
      <c r="D312" s="56"/>
      <c r="E312" s="66"/>
      <c r="F312" s="543">
        <f>C310</f>
        <v>0</v>
      </c>
      <c r="G312" s="83"/>
      <c r="H312" s="94"/>
      <c r="I312" s="103"/>
      <c r="J312" s="103"/>
      <c r="K312" s="108"/>
      <c r="L312" s="120"/>
      <c r="M312" s="130"/>
      <c r="N312" s="130"/>
      <c r="O312" s="142"/>
      <c r="P312" s="414" t="s">
        <v>73</v>
      </c>
      <c r="Q312" s="423"/>
      <c r="R312" s="431"/>
      <c r="S312" s="442" t="str">
        <f>IF(S310="","",VLOOKUP(S310,'シフト記号表（勤務時間帯）'!$C$6:$U$35,19,FALSE))</f>
        <v/>
      </c>
      <c r="T312" s="448" t="str">
        <f>IF(T310="","",VLOOKUP(T310,'シフト記号表（勤務時間帯）'!$C$6:$U$35,19,FALSE))</f>
        <v/>
      </c>
      <c r="U312" s="448" t="str">
        <f>IF(U310="","",VLOOKUP(U310,'シフト記号表（勤務時間帯）'!$C$6:$U$35,19,FALSE))</f>
        <v/>
      </c>
      <c r="V312" s="448" t="str">
        <f>IF(V310="","",VLOOKUP(V310,'シフト記号表（勤務時間帯）'!$C$6:$U$35,19,FALSE))</f>
        <v/>
      </c>
      <c r="W312" s="448" t="str">
        <f>IF(W310="","",VLOOKUP(W310,'シフト記号表（勤務時間帯）'!$C$6:$U$35,19,FALSE))</f>
        <v/>
      </c>
      <c r="X312" s="448" t="str">
        <f>IF(X310="","",VLOOKUP(X310,'シフト記号表（勤務時間帯）'!$C$6:$U$35,19,FALSE))</f>
        <v/>
      </c>
      <c r="Y312" s="455" t="str">
        <f>IF(Y310="","",VLOOKUP(Y310,'シフト記号表（勤務時間帯）'!$C$6:$U$35,19,FALSE))</f>
        <v/>
      </c>
      <c r="Z312" s="442" t="str">
        <f>IF(Z310="","",VLOOKUP(Z310,'シフト記号表（勤務時間帯）'!$C$6:$U$35,19,FALSE))</f>
        <v/>
      </c>
      <c r="AA312" s="448" t="str">
        <f>IF(AA310="","",VLOOKUP(AA310,'シフト記号表（勤務時間帯）'!$C$6:$U$35,19,FALSE))</f>
        <v/>
      </c>
      <c r="AB312" s="448" t="str">
        <f>IF(AB310="","",VLOOKUP(AB310,'シフト記号表（勤務時間帯）'!$C$6:$U$35,19,FALSE))</f>
        <v/>
      </c>
      <c r="AC312" s="448" t="str">
        <f>IF(AC310="","",VLOOKUP(AC310,'シフト記号表（勤務時間帯）'!$C$6:$U$35,19,FALSE))</f>
        <v/>
      </c>
      <c r="AD312" s="448" t="str">
        <f>IF(AD310="","",VLOOKUP(AD310,'シフト記号表（勤務時間帯）'!$C$6:$U$35,19,FALSE))</f>
        <v/>
      </c>
      <c r="AE312" s="448" t="str">
        <f>IF(AE310="","",VLOOKUP(AE310,'シフト記号表（勤務時間帯）'!$C$6:$U$35,19,FALSE))</f>
        <v/>
      </c>
      <c r="AF312" s="455" t="str">
        <f>IF(AF310="","",VLOOKUP(AF310,'シフト記号表（勤務時間帯）'!$C$6:$U$35,19,FALSE))</f>
        <v/>
      </c>
      <c r="AG312" s="442" t="str">
        <f>IF(AG310="","",VLOOKUP(AG310,'シフト記号表（勤務時間帯）'!$C$6:$U$35,19,FALSE))</f>
        <v/>
      </c>
      <c r="AH312" s="448" t="str">
        <f>IF(AH310="","",VLOOKUP(AH310,'シフト記号表（勤務時間帯）'!$C$6:$U$35,19,FALSE))</f>
        <v/>
      </c>
      <c r="AI312" s="448" t="str">
        <f>IF(AI310="","",VLOOKUP(AI310,'シフト記号表（勤務時間帯）'!$C$6:$U$35,19,FALSE))</f>
        <v/>
      </c>
      <c r="AJ312" s="448" t="str">
        <f>IF(AJ310="","",VLOOKUP(AJ310,'シフト記号表（勤務時間帯）'!$C$6:$U$35,19,FALSE))</f>
        <v/>
      </c>
      <c r="AK312" s="448" t="str">
        <f>IF(AK310="","",VLOOKUP(AK310,'シフト記号表（勤務時間帯）'!$C$6:$U$35,19,FALSE))</f>
        <v/>
      </c>
      <c r="AL312" s="448" t="str">
        <f>IF(AL310="","",VLOOKUP(AL310,'シフト記号表（勤務時間帯）'!$C$6:$U$35,19,FALSE))</f>
        <v/>
      </c>
      <c r="AM312" s="455" t="str">
        <f>IF(AM310="","",VLOOKUP(AM310,'シフト記号表（勤務時間帯）'!$C$6:$U$35,19,FALSE))</f>
        <v/>
      </c>
      <c r="AN312" s="442" t="str">
        <f>IF(AN310="","",VLOOKUP(AN310,'シフト記号表（勤務時間帯）'!$C$6:$U$35,19,FALSE))</f>
        <v/>
      </c>
      <c r="AO312" s="448" t="str">
        <f>IF(AO310="","",VLOOKUP(AO310,'シフト記号表（勤務時間帯）'!$C$6:$U$35,19,FALSE))</f>
        <v/>
      </c>
      <c r="AP312" s="448" t="str">
        <f>IF(AP310="","",VLOOKUP(AP310,'シフト記号表（勤務時間帯）'!$C$6:$U$35,19,FALSE))</f>
        <v/>
      </c>
      <c r="AQ312" s="448" t="str">
        <f>IF(AQ310="","",VLOOKUP(AQ310,'シフト記号表（勤務時間帯）'!$C$6:$U$35,19,FALSE))</f>
        <v/>
      </c>
      <c r="AR312" s="448" t="str">
        <f>IF(AR310="","",VLOOKUP(AR310,'シフト記号表（勤務時間帯）'!$C$6:$U$35,19,FALSE))</f>
        <v/>
      </c>
      <c r="AS312" s="448" t="str">
        <f>IF(AS310="","",VLOOKUP(AS310,'シフト記号表（勤務時間帯）'!$C$6:$U$35,19,FALSE))</f>
        <v/>
      </c>
      <c r="AT312" s="455" t="str">
        <f>IF(AT310="","",VLOOKUP(AT310,'シフト記号表（勤務時間帯）'!$C$6:$U$35,19,FALSE))</f>
        <v/>
      </c>
      <c r="AU312" s="442" t="str">
        <f>IF(AU310="","",VLOOKUP(AU310,'シフト記号表（勤務時間帯）'!$C$6:$U$35,19,FALSE))</f>
        <v/>
      </c>
      <c r="AV312" s="448" t="str">
        <f>IF(AV310="","",VLOOKUP(AV310,'シフト記号表（勤務時間帯）'!$C$6:$U$35,19,FALSE))</f>
        <v/>
      </c>
      <c r="AW312" s="448" t="str">
        <f>IF(AW310="","",VLOOKUP(AW310,'シフト記号表（勤務時間帯）'!$C$6:$U$35,19,FALSE))</f>
        <v/>
      </c>
      <c r="AX312" s="480">
        <f>IF($BB$3="４週",SUM(S312:AT312),IF($BB$3="暦月",SUM(S312:AW312),""))</f>
        <v>0</v>
      </c>
      <c r="AY312" s="491"/>
      <c r="AZ312" s="502">
        <f>IF($BB$3="４週",AX312/4,IF($BB$3="暦月",'地密通所（100名）'!AX312/('地密通所（100名）'!$BB$8/7),""))</f>
        <v>0</v>
      </c>
      <c r="BA312" s="510"/>
      <c r="BB312" s="306"/>
      <c r="BC312" s="130"/>
      <c r="BD312" s="130"/>
      <c r="BE312" s="130"/>
      <c r="BF312" s="142"/>
    </row>
    <row r="313" spans="2:58" ht="20.25" customHeight="1">
      <c r="B313" s="362">
        <f>B310+1</f>
        <v>98</v>
      </c>
      <c r="C313" s="34"/>
      <c r="D313" s="54"/>
      <c r="E313" s="64"/>
      <c r="F313" s="71"/>
      <c r="G313" s="71"/>
      <c r="H313" s="95"/>
      <c r="I313" s="103"/>
      <c r="J313" s="103"/>
      <c r="K313" s="108"/>
      <c r="L313" s="119"/>
      <c r="M313" s="129"/>
      <c r="N313" s="129"/>
      <c r="O313" s="141"/>
      <c r="P313" s="415" t="s">
        <v>70</v>
      </c>
      <c r="Q313" s="424"/>
      <c r="R313" s="432"/>
      <c r="S313" s="551"/>
      <c r="T313" s="553"/>
      <c r="U313" s="553"/>
      <c r="V313" s="553"/>
      <c r="W313" s="553"/>
      <c r="X313" s="553"/>
      <c r="Y313" s="554"/>
      <c r="Z313" s="551"/>
      <c r="AA313" s="553"/>
      <c r="AB313" s="553"/>
      <c r="AC313" s="553"/>
      <c r="AD313" s="553"/>
      <c r="AE313" s="553"/>
      <c r="AF313" s="554"/>
      <c r="AG313" s="551"/>
      <c r="AH313" s="553"/>
      <c r="AI313" s="553"/>
      <c r="AJ313" s="553"/>
      <c r="AK313" s="553"/>
      <c r="AL313" s="553"/>
      <c r="AM313" s="554"/>
      <c r="AN313" s="551"/>
      <c r="AO313" s="553"/>
      <c r="AP313" s="553"/>
      <c r="AQ313" s="553"/>
      <c r="AR313" s="553"/>
      <c r="AS313" s="553"/>
      <c r="AT313" s="554"/>
      <c r="AU313" s="551"/>
      <c r="AV313" s="553"/>
      <c r="AW313" s="553"/>
      <c r="AX313" s="556"/>
      <c r="AY313" s="560"/>
      <c r="AZ313" s="563"/>
      <c r="BA313" s="566"/>
      <c r="BB313" s="304"/>
      <c r="BC313" s="129"/>
      <c r="BD313" s="129"/>
      <c r="BE313" s="129"/>
      <c r="BF313" s="141"/>
    </row>
    <row r="314" spans="2:58" ht="20.25" customHeight="1">
      <c r="B314" s="362"/>
      <c r="C314" s="35"/>
      <c r="D314" s="55"/>
      <c r="E314" s="65"/>
      <c r="F314" s="69"/>
      <c r="G314" s="82"/>
      <c r="H314" s="94"/>
      <c r="I314" s="103"/>
      <c r="J314" s="103"/>
      <c r="K314" s="108"/>
      <c r="L314" s="118"/>
      <c r="M314" s="128"/>
      <c r="N314" s="128"/>
      <c r="O314" s="140"/>
      <c r="P314" s="413" t="s">
        <v>27</v>
      </c>
      <c r="Q314" s="422"/>
      <c r="R314" s="430"/>
      <c r="S314" s="441" t="str">
        <f>IF(S313="","",VLOOKUP(S313,'シフト記号表（勤務時間帯）'!$C$6:$K$35,9,FALSE))</f>
        <v/>
      </c>
      <c r="T314" s="447" t="str">
        <f>IF(T313="","",VLOOKUP(T313,'シフト記号表（勤務時間帯）'!$C$6:$K$35,9,FALSE))</f>
        <v/>
      </c>
      <c r="U314" s="447" t="str">
        <f>IF(U313="","",VLOOKUP(U313,'シフト記号表（勤務時間帯）'!$C$6:$K$35,9,FALSE))</f>
        <v/>
      </c>
      <c r="V314" s="447" t="str">
        <f>IF(V313="","",VLOOKUP(V313,'シフト記号表（勤務時間帯）'!$C$6:$K$35,9,FALSE))</f>
        <v/>
      </c>
      <c r="W314" s="447" t="str">
        <f>IF(W313="","",VLOOKUP(W313,'シフト記号表（勤務時間帯）'!$C$6:$K$35,9,FALSE))</f>
        <v/>
      </c>
      <c r="X314" s="447" t="str">
        <f>IF(X313="","",VLOOKUP(X313,'シフト記号表（勤務時間帯）'!$C$6:$K$35,9,FALSE))</f>
        <v/>
      </c>
      <c r="Y314" s="454" t="str">
        <f>IF(Y313="","",VLOOKUP(Y313,'シフト記号表（勤務時間帯）'!$C$6:$K$35,9,FALSE))</f>
        <v/>
      </c>
      <c r="Z314" s="441" t="str">
        <f>IF(Z313="","",VLOOKUP(Z313,'シフト記号表（勤務時間帯）'!$C$6:$K$35,9,FALSE))</f>
        <v/>
      </c>
      <c r="AA314" s="447" t="str">
        <f>IF(AA313="","",VLOOKUP(AA313,'シフト記号表（勤務時間帯）'!$C$6:$K$35,9,FALSE))</f>
        <v/>
      </c>
      <c r="AB314" s="447" t="str">
        <f>IF(AB313="","",VLOOKUP(AB313,'シフト記号表（勤務時間帯）'!$C$6:$K$35,9,FALSE))</f>
        <v/>
      </c>
      <c r="AC314" s="447" t="str">
        <f>IF(AC313="","",VLOOKUP(AC313,'シフト記号表（勤務時間帯）'!$C$6:$K$35,9,FALSE))</f>
        <v/>
      </c>
      <c r="AD314" s="447" t="str">
        <f>IF(AD313="","",VLOOKUP(AD313,'シフト記号表（勤務時間帯）'!$C$6:$K$35,9,FALSE))</f>
        <v/>
      </c>
      <c r="AE314" s="447" t="str">
        <f>IF(AE313="","",VLOOKUP(AE313,'シフト記号表（勤務時間帯）'!$C$6:$K$35,9,FALSE))</f>
        <v/>
      </c>
      <c r="AF314" s="454" t="str">
        <f>IF(AF313="","",VLOOKUP(AF313,'シフト記号表（勤務時間帯）'!$C$6:$K$35,9,FALSE))</f>
        <v/>
      </c>
      <c r="AG314" s="441" t="str">
        <f>IF(AG313="","",VLOOKUP(AG313,'シフト記号表（勤務時間帯）'!$C$6:$K$35,9,FALSE))</f>
        <v/>
      </c>
      <c r="AH314" s="447" t="str">
        <f>IF(AH313="","",VLOOKUP(AH313,'シフト記号表（勤務時間帯）'!$C$6:$K$35,9,FALSE))</f>
        <v/>
      </c>
      <c r="AI314" s="447" t="str">
        <f>IF(AI313="","",VLOOKUP(AI313,'シフト記号表（勤務時間帯）'!$C$6:$K$35,9,FALSE))</f>
        <v/>
      </c>
      <c r="AJ314" s="447" t="str">
        <f>IF(AJ313="","",VLOOKUP(AJ313,'シフト記号表（勤務時間帯）'!$C$6:$K$35,9,FALSE))</f>
        <v/>
      </c>
      <c r="AK314" s="447" t="str">
        <f>IF(AK313="","",VLOOKUP(AK313,'シフト記号表（勤務時間帯）'!$C$6:$K$35,9,FALSE))</f>
        <v/>
      </c>
      <c r="AL314" s="447" t="str">
        <f>IF(AL313="","",VLOOKUP(AL313,'シフト記号表（勤務時間帯）'!$C$6:$K$35,9,FALSE))</f>
        <v/>
      </c>
      <c r="AM314" s="454" t="str">
        <f>IF(AM313="","",VLOOKUP(AM313,'シフト記号表（勤務時間帯）'!$C$6:$K$35,9,FALSE))</f>
        <v/>
      </c>
      <c r="AN314" s="441" t="str">
        <f>IF(AN313="","",VLOOKUP(AN313,'シフト記号表（勤務時間帯）'!$C$6:$K$35,9,FALSE))</f>
        <v/>
      </c>
      <c r="AO314" s="447" t="str">
        <f>IF(AO313="","",VLOOKUP(AO313,'シフト記号表（勤務時間帯）'!$C$6:$K$35,9,FALSE))</f>
        <v/>
      </c>
      <c r="AP314" s="447" t="str">
        <f>IF(AP313="","",VLOOKUP(AP313,'シフト記号表（勤務時間帯）'!$C$6:$K$35,9,FALSE))</f>
        <v/>
      </c>
      <c r="AQ314" s="447" t="str">
        <f>IF(AQ313="","",VLOOKUP(AQ313,'シフト記号表（勤務時間帯）'!$C$6:$K$35,9,FALSE))</f>
        <v/>
      </c>
      <c r="AR314" s="447" t="str">
        <f>IF(AR313="","",VLOOKUP(AR313,'シフト記号表（勤務時間帯）'!$C$6:$K$35,9,FALSE))</f>
        <v/>
      </c>
      <c r="AS314" s="447" t="str">
        <f>IF(AS313="","",VLOOKUP(AS313,'シフト記号表（勤務時間帯）'!$C$6:$K$35,9,FALSE))</f>
        <v/>
      </c>
      <c r="AT314" s="454" t="str">
        <f>IF(AT313="","",VLOOKUP(AT313,'シフト記号表（勤務時間帯）'!$C$6:$K$35,9,FALSE))</f>
        <v/>
      </c>
      <c r="AU314" s="441" t="str">
        <f>IF(AU313="","",VLOOKUP(AU313,'シフト記号表（勤務時間帯）'!$C$6:$K$35,9,FALSE))</f>
        <v/>
      </c>
      <c r="AV314" s="447" t="str">
        <f>IF(AV313="","",VLOOKUP(AV313,'シフト記号表（勤務時間帯）'!$C$6:$K$35,9,FALSE))</f>
        <v/>
      </c>
      <c r="AW314" s="447" t="str">
        <f>IF(AW313="","",VLOOKUP(AW313,'シフト記号表（勤務時間帯）'!$C$6:$K$35,9,FALSE))</f>
        <v/>
      </c>
      <c r="AX314" s="479">
        <f>IF($BB$3="４週",SUM(S314:AT314),IF($BB$3="暦月",SUM(S314:AW314),""))</f>
        <v>0</v>
      </c>
      <c r="AY314" s="490"/>
      <c r="AZ314" s="501">
        <f>IF($BB$3="４週",AX314/4,IF($BB$3="暦月",'地密通所（100名）'!AX314/('地密通所（100名）'!$BB$8/7),""))</f>
        <v>0</v>
      </c>
      <c r="BA314" s="509"/>
      <c r="BB314" s="305"/>
      <c r="BC314" s="128"/>
      <c r="BD314" s="128"/>
      <c r="BE314" s="128"/>
      <c r="BF314" s="140"/>
    </row>
    <row r="315" spans="2:58" ht="20.25" customHeight="1">
      <c r="B315" s="362"/>
      <c r="C315" s="36"/>
      <c r="D315" s="56"/>
      <c r="E315" s="66"/>
      <c r="F315" s="543">
        <f>C313</f>
        <v>0</v>
      </c>
      <c r="G315" s="83"/>
      <c r="H315" s="94"/>
      <c r="I315" s="103"/>
      <c r="J315" s="103"/>
      <c r="K315" s="108"/>
      <c r="L315" s="120"/>
      <c r="M315" s="130"/>
      <c r="N315" s="130"/>
      <c r="O315" s="142"/>
      <c r="P315" s="414" t="s">
        <v>73</v>
      </c>
      <c r="Q315" s="423"/>
      <c r="R315" s="431"/>
      <c r="S315" s="442" t="str">
        <f>IF(S313="","",VLOOKUP(S313,'シフト記号表（勤務時間帯）'!$C$6:$U$35,19,FALSE))</f>
        <v/>
      </c>
      <c r="T315" s="448" t="str">
        <f>IF(T313="","",VLOOKUP(T313,'シフト記号表（勤務時間帯）'!$C$6:$U$35,19,FALSE))</f>
        <v/>
      </c>
      <c r="U315" s="448" t="str">
        <f>IF(U313="","",VLOOKUP(U313,'シフト記号表（勤務時間帯）'!$C$6:$U$35,19,FALSE))</f>
        <v/>
      </c>
      <c r="V315" s="448" t="str">
        <f>IF(V313="","",VLOOKUP(V313,'シフト記号表（勤務時間帯）'!$C$6:$U$35,19,FALSE))</f>
        <v/>
      </c>
      <c r="W315" s="448" t="str">
        <f>IF(W313="","",VLOOKUP(W313,'シフト記号表（勤務時間帯）'!$C$6:$U$35,19,FALSE))</f>
        <v/>
      </c>
      <c r="X315" s="448" t="str">
        <f>IF(X313="","",VLOOKUP(X313,'シフト記号表（勤務時間帯）'!$C$6:$U$35,19,FALSE))</f>
        <v/>
      </c>
      <c r="Y315" s="455" t="str">
        <f>IF(Y313="","",VLOOKUP(Y313,'シフト記号表（勤務時間帯）'!$C$6:$U$35,19,FALSE))</f>
        <v/>
      </c>
      <c r="Z315" s="442" t="str">
        <f>IF(Z313="","",VLOOKUP(Z313,'シフト記号表（勤務時間帯）'!$C$6:$U$35,19,FALSE))</f>
        <v/>
      </c>
      <c r="AA315" s="448" t="str">
        <f>IF(AA313="","",VLOOKUP(AA313,'シフト記号表（勤務時間帯）'!$C$6:$U$35,19,FALSE))</f>
        <v/>
      </c>
      <c r="AB315" s="448" t="str">
        <f>IF(AB313="","",VLOOKUP(AB313,'シフト記号表（勤務時間帯）'!$C$6:$U$35,19,FALSE))</f>
        <v/>
      </c>
      <c r="AC315" s="448" t="str">
        <f>IF(AC313="","",VLOOKUP(AC313,'シフト記号表（勤務時間帯）'!$C$6:$U$35,19,FALSE))</f>
        <v/>
      </c>
      <c r="AD315" s="448" t="str">
        <f>IF(AD313="","",VLOOKUP(AD313,'シフト記号表（勤務時間帯）'!$C$6:$U$35,19,FALSE))</f>
        <v/>
      </c>
      <c r="AE315" s="448" t="str">
        <f>IF(AE313="","",VLOOKUP(AE313,'シフト記号表（勤務時間帯）'!$C$6:$U$35,19,FALSE))</f>
        <v/>
      </c>
      <c r="AF315" s="455" t="str">
        <f>IF(AF313="","",VLOOKUP(AF313,'シフト記号表（勤務時間帯）'!$C$6:$U$35,19,FALSE))</f>
        <v/>
      </c>
      <c r="AG315" s="442" t="str">
        <f>IF(AG313="","",VLOOKUP(AG313,'シフト記号表（勤務時間帯）'!$C$6:$U$35,19,FALSE))</f>
        <v/>
      </c>
      <c r="AH315" s="448" t="str">
        <f>IF(AH313="","",VLOOKUP(AH313,'シフト記号表（勤務時間帯）'!$C$6:$U$35,19,FALSE))</f>
        <v/>
      </c>
      <c r="AI315" s="448" t="str">
        <f>IF(AI313="","",VLOOKUP(AI313,'シフト記号表（勤務時間帯）'!$C$6:$U$35,19,FALSE))</f>
        <v/>
      </c>
      <c r="AJ315" s="448" t="str">
        <f>IF(AJ313="","",VLOOKUP(AJ313,'シフト記号表（勤務時間帯）'!$C$6:$U$35,19,FALSE))</f>
        <v/>
      </c>
      <c r="AK315" s="448" t="str">
        <f>IF(AK313="","",VLOOKUP(AK313,'シフト記号表（勤務時間帯）'!$C$6:$U$35,19,FALSE))</f>
        <v/>
      </c>
      <c r="AL315" s="448" t="str">
        <f>IF(AL313="","",VLOOKUP(AL313,'シフト記号表（勤務時間帯）'!$C$6:$U$35,19,FALSE))</f>
        <v/>
      </c>
      <c r="AM315" s="455" t="str">
        <f>IF(AM313="","",VLOOKUP(AM313,'シフト記号表（勤務時間帯）'!$C$6:$U$35,19,FALSE))</f>
        <v/>
      </c>
      <c r="AN315" s="442" t="str">
        <f>IF(AN313="","",VLOOKUP(AN313,'シフト記号表（勤務時間帯）'!$C$6:$U$35,19,FALSE))</f>
        <v/>
      </c>
      <c r="AO315" s="448" t="str">
        <f>IF(AO313="","",VLOOKUP(AO313,'シフト記号表（勤務時間帯）'!$C$6:$U$35,19,FALSE))</f>
        <v/>
      </c>
      <c r="AP315" s="448" t="str">
        <f>IF(AP313="","",VLOOKUP(AP313,'シフト記号表（勤務時間帯）'!$C$6:$U$35,19,FALSE))</f>
        <v/>
      </c>
      <c r="AQ315" s="448" t="str">
        <f>IF(AQ313="","",VLOOKUP(AQ313,'シフト記号表（勤務時間帯）'!$C$6:$U$35,19,FALSE))</f>
        <v/>
      </c>
      <c r="AR315" s="448" t="str">
        <f>IF(AR313="","",VLOOKUP(AR313,'シフト記号表（勤務時間帯）'!$C$6:$U$35,19,FALSE))</f>
        <v/>
      </c>
      <c r="AS315" s="448" t="str">
        <f>IF(AS313="","",VLOOKUP(AS313,'シフト記号表（勤務時間帯）'!$C$6:$U$35,19,FALSE))</f>
        <v/>
      </c>
      <c r="AT315" s="455" t="str">
        <f>IF(AT313="","",VLOOKUP(AT313,'シフト記号表（勤務時間帯）'!$C$6:$U$35,19,FALSE))</f>
        <v/>
      </c>
      <c r="AU315" s="442" t="str">
        <f>IF(AU313="","",VLOOKUP(AU313,'シフト記号表（勤務時間帯）'!$C$6:$U$35,19,FALSE))</f>
        <v/>
      </c>
      <c r="AV315" s="448" t="str">
        <f>IF(AV313="","",VLOOKUP(AV313,'シフト記号表（勤務時間帯）'!$C$6:$U$35,19,FALSE))</f>
        <v/>
      </c>
      <c r="AW315" s="448" t="str">
        <f>IF(AW313="","",VLOOKUP(AW313,'シフト記号表（勤務時間帯）'!$C$6:$U$35,19,FALSE))</f>
        <v/>
      </c>
      <c r="AX315" s="480">
        <f>IF($BB$3="４週",SUM(S315:AT315),IF($BB$3="暦月",SUM(S315:AW315),""))</f>
        <v>0</v>
      </c>
      <c r="AY315" s="491"/>
      <c r="AZ315" s="502">
        <f>IF($BB$3="４週",AX315/4,IF($BB$3="暦月",'地密通所（100名）'!AX315/('地密通所（100名）'!$BB$8/7),""))</f>
        <v>0</v>
      </c>
      <c r="BA315" s="510"/>
      <c r="BB315" s="306"/>
      <c r="BC315" s="130"/>
      <c r="BD315" s="130"/>
      <c r="BE315" s="130"/>
      <c r="BF315" s="142"/>
    </row>
    <row r="316" spans="2:58" ht="20.25" customHeight="1">
      <c r="B316" s="362">
        <f>B313+1</f>
        <v>99</v>
      </c>
      <c r="C316" s="34"/>
      <c r="D316" s="54"/>
      <c r="E316" s="64"/>
      <c r="F316" s="71"/>
      <c r="G316" s="71"/>
      <c r="H316" s="95"/>
      <c r="I316" s="103"/>
      <c r="J316" s="103"/>
      <c r="K316" s="108"/>
      <c r="L316" s="119"/>
      <c r="M316" s="129"/>
      <c r="N316" s="129"/>
      <c r="O316" s="141"/>
      <c r="P316" s="415" t="s">
        <v>70</v>
      </c>
      <c r="Q316" s="424"/>
      <c r="R316" s="432"/>
      <c r="S316" s="551"/>
      <c r="T316" s="553"/>
      <c r="U316" s="553"/>
      <c r="V316" s="553"/>
      <c r="W316" s="553"/>
      <c r="X316" s="553"/>
      <c r="Y316" s="554"/>
      <c r="Z316" s="551"/>
      <c r="AA316" s="553"/>
      <c r="AB316" s="553"/>
      <c r="AC316" s="553"/>
      <c r="AD316" s="553"/>
      <c r="AE316" s="553"/>
      <c r="AF316" s="554"/>
      <c r="AG316" s="551"/>
      <c r="AH316" s="553"/>
      <c r="AI316" s="553"/>
      <c r="AJ316" s="553"/>
      <c r="AK316" s="553"/>
      <c r="AL316" s="553"/>
      <c r="AM316" s="554"/>
      <c r="AN316" s="551"/>
      <c r="AO316" s="553"/>
      <c r="AP316" s="553"/>
      <c r="AQ316" s="553"/>
      <c r="AR316" s="553"/>
      <c r="AS316" s="553"/>
      <c r="AT316" s="554"/>
      <c r="AU316" s="551"/>
      <c r="AV316" s="553"/>
      <c r="AW316" s="553"/>
      <c r="AX316" s="556"/>
      <c r="AY316" s="560"/>
      <c r="AZ316" s="563"/>
      <c r="BA316" s="566"/>
      <c r="BB316" s="304"/>
      <c r="BC316" s="129"/>
      <c r="BD316" s="129"/>
      <c r="BE316" s="129"/>
      <c r="BF316" s="141"/>
    </row>
    <row r="317" spans="2:58" ht="20.25" customHeight="1">
      <c r="B317" s="362"/>
      <c r="C317" s="35"/>
      <c r="D317" s="55"/>
      <c r="E317" s="65"/>
      <c r="F317" s="69"/>
      <c r="G317" s="82"/>
      <c r="H317" s="94"/>
      <c r="I317" s="103"/>
      <c r="J317" s="103"/>
      <c r="K317" s="108"/>
      <c r="L317" s="118"/>
      <c r="M317" s="128"/>
      <c r="N317" s="128"/>
      <c r="O317" s="140"/>
      <c r="P317" s="413" t="s">
        <v>27</v>
      </c>
      <c r="Q317" s="422"/>
      <c r="R317" s="430"/>
      <c r="S317" s="441" t="str">
        <f>IF(S316="","",VLOOKUP(S316,'シフト記号表（勤務時間帯）'!$C$6:$K$35,9,FALSE))</f>
        <v/>
      </c>
      <c r="T317" s="447" t="str">
        <f>IF(T316="","",VLOOKUP(T316,'シフト記号表（勤務時間帯）'!$C$6:$K$35,9,FALSE))</f>
        <v/>
      </c>
      <c r="U317" s="447" t="str">
        <f>IF(U316="","",VLOOKUP(U316,'シフト記号表（勤務時間帯）'!$C$6:$K$35,9,FALSE))</f>
        <v/>
      </c>
      <c r="V317" s="447" t="str">
        <f>IF(V316="","",VLOOKUP(V316,'シフト記号表（勤務時間帯）'!$C$6:$K$35,9,FALSE))</f>
        <v/>
      </c>
      <c r="W317" s="447" t="str">
        <f>IF(W316="","",VLOOKUP(W316,'シフト記号表（勤務時間帯）'!$C$6:$K$35,9,FALSE))</f>
        <v/>
      </c>
      <c r="X317" s="447" t="str">
        <f>IF(X316="","",VLOOKUP(X316,'シフト記号表（勤務時間帯）'!$C$6:$K$35,9,FALSE))</f>
        <v/>
      </c>
      <c r="Y317" s="454" t="str">
        <f>IF(Y316="","",VLOOKUP(Y316,'シフト記号表（勤務時間帯）'!$C$6:$K$35,9,FALSE))</f>
        <v/>
      </c>
      <c r="Z317" s="441" t="str">
        <f>IF(Z316="","",VLOOKUP(Z316,'シフト記号表（勤務時間帯）'!$C$6:$K$35,9,FALSE))</f>
        <v/>
      </c>
      <c r="AA317" s="447" t="str">
        <f>IF(AA316="","",VLOOKUP(AA316,'シフト記号表（勤務時間帯）'!$C$6:$K$35,9,FALSE))</f>
        <v/>
      </c>
      <c r="AB317" s="447" t="str">
        <f>IF(AB316="","",VLOOKUP(AB316,'シフト記号表（勤務時間帯）'!$C$6:$K$35,9,FALSE))</f>
        <v/>
      </c>
      <c r="AC317" s="447" t="str">
        <f>IF(AC316="","",VLOOKUP(AC316,'シフト記号表（勤務時間帯）'!$C$6:$K$35,9,FALSE))</f>
        <v/>
      </c>
      <c r="AD317" s="447" t="str">
        <f>IF(AD316="","",VLOOKUP(AD316,'シフト記号表（勤務時間帯）'!$C$6:$K$35,9,FALSE))</f>
        <v/>
      </c>
      <c r="AE317" s="447" t="str">
        <f>IF(AE316="","",VLOOKUP(AE316,'シフト記号表（勤務時間帯）'!$C$6:$K$35,9,FALSE))</f>
        <v/>
      </c>
      <c r="AF317" s="454" t="str">
        <f>IF(AF316="","",VLOOKUP(AF316,'シフト記号表（勤務時間帯）'!$C$6:$K$35,9,FALSE))</f>
        <v/>
      </c>
      <c r="AG317" s="441" t="str">
        <f>IF(AG316="","",VLOOKUP(AG316,'シフト記号表（勤務時間帯）'!$C$6:$K$35,9,FALSE))</f>
        <v/>
      </c>
      <c r="AH317" s="447" t="str">
        <f>IF(AH316="","",VLOOKUP(AH316,'シフト記号表（勤務時間帯）'!$C$6:$K$35,9,FALSE))</f>
        <v/>
      </c>
      <c r="AI317" s="447" t="str">
        <f>IF(AI316="","",VLOOKUP(AI316,'シフト記号表（勤務時間帯）'!$C$6:$K$35,9,FALSE))</f>
        <v/>
      </c>
      <c r="AJ317" s="447" t="str">
        <f>IF(AJ316="","",VLOOKUP(AJ316,'シフト記号表（勤務時間帯）'!$C$6:$K$35,9,FALSE))</f>
        <v/>
      </c>
      <c r="AK317" s="447" t="str">
        <f>IF(AK316="","",VLOOKUP(AK316,'シフト記号表（勤務時間帯）'!$C$6:$K$35,9,FALSE))</f>
        <v/>
      </c>
      <c r="AL317" s="447" t="str">
        <f>IF(AL316="","",VLOOKUP(AL316,'シフト記号表（勤務時間帯）'!$C$6:$K$35,9,FALSE))</f>
        <v/>
      </c>
      <c r="AM317" s="454" t="str">
        <f>IF(AM316="","",VLOOKUP(AM316,'シフト記号表（勤務時間帯）'!$C$6:$K$35,9,FALSE))</f>
        <v/>
      </c>
      <c r="AN317" s="441" t="str">
        <f>IF(AN316="","",VLOOKUP(AN316,'シフト記号表（勤務時間帯）'!$C$6:$K$35,9,FALSE))</f>
        <v/>
      </c>
      <c r="AO317" s="447" t="str">
        <f>IF(AO316="","",VLOOKUP(AO316,'シフト記号表（勤務時間帯）'!$C$6:$K$35,9,FALSE))</f>
        <v/>
      </c>
      <c r="AP317" s="447" t="str">
        <f>IF(AP316="","",VLOOKUP(AP316,'シフト記号表（勤務時間帯）'!$C$6:$K$35,9,FALSE))</f>
        <v/>
      </c>
      <c r="AQ317" s="447" t="str">
        <f>IF(AQ316="","",VLOOKUP(AQ316,'シフト記号表（勤務時間帯）'!$C$6:$K$35,9,FALSE))</f>
        <v/>
      </c>
      <c r="AR317" s="447" t="str">
        <f>IF(AR316="","",VLOOKUP(AR316,'シフト記号表（勤務時間帯）'!$C$6:$K$35,9,FALSE))</f>
        <v/>
      </c>
      <c r="AS317" s="447" t="str">
        <f>IF(AS316="","",VLOOKUP(AS316,'シフト記号表（勤務時間帯）'!$C$6:$K$35,9,FALSE))</f>
        <v/>
      </c>
      <c r="AT317" s="454" t="str">
        <f>IF(AT316="","",VLOOKUP(AT316,'シフト記号表（勤務時間帯）'!$C$6:$K$35,9,FALSE))</f>
        <v/>
      </c>
      <c r="AU317" s="441" t="str">
        <f>IF(AU316="","",VLOOKUP(AU316,'シフト記号表（勤務時間帯）'!$C$6:$K$35,9,FALSE))</f>
        <v/>
      </c>
      <c r="AV317" s="447" t="str">
        <f>IF(AV316="","",VLOOKUP(AV316,'シフト記号表（勤務時間帯）'!$C$6:$K$35,9,FALSE))</f>
        <v/>
      </c>
      <c r="AW317" s="447" t="str">
        <f>IF(AW316="","",VLOOKUP(AW316,'シフト記号表（勤務時間帯）'!$C$6:$K$35,9,FALSE))</f>
        <v/>
      </c>
      <c r="AX317" s="479">
        <f>IF($BB$3="４週",SUM(S317:AT317),IF($BB$3="暦月",SUM(S317:AW317),""))</f>
        <v>0</v>
      </c>
      <c r="AY317" s="490"/>
      <c r="AZ317" s="501">
        <f>IF($BB$3="４週",AX317/4,IF($BB$3="暦月",'地密通所（100名）'!AX317/('地密通所（100名）'!$BB$8/7),""))</f>
        <v>0</v>
      </c>
      <c r="BA317" s="509"/>
      <c r="BB317" s="305"/>
      <c r="BC317" s="128"/>
      <c r="BD317" s="128"/>
      <c r="BE317" s="128"/>
      <c r="BF317" s="140"/>
    </row>
    <row r="318" spans="2:58" ht="20.25" customHeight="1">
      <c r="B318" s="362"/>
      <c r="C318" s="36"/>
      <c r="D318" s="56"/>
      <c r="E318" s="66"/>
      <c r="F318" s="543">
        <f>C316</f>
        <v>0</v>
      </c>
      <c r="G318" s="83"/>
      <c r="H318" s="94"/>
      <c r="I318" s="103"/>
      <c r="J318" s="103"/>
      <c r="K318" s="108"/>
      <c r="L318" s="120"/>
      <c r="M318" s="130"/>
      <c r="N318" s="130"/>
      <c r="O318" s="142"/>
      <c r="P318" s="414" t="s">
        <v>73</v>
      </c>
      <c r="Q318" s="423"/>
      <c r="R318" s="431"/>
      <c r="S318" s="442" t="str">
        <f>IF(S316="","",VLOOKUP(S316,'シフト記号表（勤務時間帯）'!$C$6:$U$35,19,FALSE))</f>
        <v/>
      </c>
      <c r="T318" s="448" t="str">
        <f>IF(T316="","",VLOOKUP(T316,'シフト記号表（勤務時間帯）'!$C$6:$U$35,19,FALSE))</f>
        <v/>
      </c>
      <c r="U318" s="448" t="str">
        <f>IF(U316="","",VLOOKUP(U316,'シフト記号表（勤務時間帯）'!$C$6:$U$35,19,FALSE))</f>
        <v/>
      </c>
      <c r="V318" s="448" t="str">
        <f>IF(V316="","",VLOOKUP(V316,'シフト記号表（勤務時間帯）'!$C$6:$U$35,19,FALSE))</f>
        <v/>
      </c>
      <c r="W318" s="448" t="str">
        <f>IF(W316="","",VLOOKUP(W316,'シフト記号表（勤務時間帯）'!$C$6:$U$35,19,FALSE))</f>
        <v/>
      </c>
      <c r="X318" s="448" t="str">
        <f>IF(X316="","",VLOOKUP(X316,'シフト記号表（勤務時間帯）'!$C$6:$U$35,19,FALSE))</f>
        <v/>
      </c>
      <c r="Y318" s="455" t="str">
        <f>IF(Y316="","",VLOOKUP(Y316,'シフト記号表（勤務時間帯）'!$C$6:$U$35,19,FALSE))</f>
        <v/>
      </c>
      <c r="Z318" s="442" t="str">
        <f>IF(Z316="","",VLOOKUP(Z316,'シフト記号表（勤務時間帯）'!$C$6:$U$35,19,FALSE))</f>
        <v/>
      </c>
      <c r="AA318" s="448" t="str">
        <f>IF(AA316="","",VLOOKUP(AA316,'シフト記号表（勤務時間帯）'!$C$6:$U$35,19,FALSE))</f>
        <v/>
      </c>
      <c r="AB318" s="448" t="str">
        <f>IF(AB316="","",VLOOKUP(AB316,'シフト記号表（勤務時間帯）'!$C$6:$U$35,19,FALSE))</f>
        <v/>
      </c>
      <c r="AC318" s="448" t="str">
        <f>IF(AC316="","",VLOOKUP(AC316,'シフト記号表（勤務時間帯）'!$C$6:$U$35,19,FALSE))</f>
        <v/>
      </c>
      <c r="AD318" s="448" t="str">
        <f>IF(AD316="","",VLOOKUP(AD316,'シフト記号表（勤務時間帯）'!$C$6:$U$35,19,FALSE))</f>
        <v/>
      </c>
      <c r="AE318" s="448" t="str">
        <f>IF(AE316="","",VLOOKUP(AE316,'シフト記号表（勤務時間帯）'!$C$6:$U$35,19,FALSE))</f>
        <v/>
      </c>
      <c r="AF318" s="455" t="str">
        <f>IF(AF316="","",VLOOKUP(AF316,'シフト記号表（勤務時間帯）'!$C$6:$U$35,19,FALSE))</f>
        <v/>
      </c>
      <c r="AG318" s="442" t="str">
        <f>IF(AG316="","",VLOOKUP(AG316,'シフト記号表（勤務時間帯）'!$C$6:$U$35,19,FALSE))</f>
        <v/>
      </c>
      <c r="AH318" s="448" t="str">
        <f>IF(AH316="","",VLOOKUP(AH316,'シフト記号表（勤務時間帯）'!$C$6:$U$35,19,FALSE))</f>
        <v/>
      </c>
      <c r="AI318" s="448" t="str">
        <f>IF(AI316="","",VLOOKUP(AI316,'シフト記号表（勤務時間帯）'!$C$6:$U$35,19,FALSE))</f>
        <v/>
      </c>
      <c r="AJ318" s="448" t="str">
        <f>IF(AJ316="","",VLOOKUP(AJ316,'シフト記号表（勤務時間帯）'!$C$6:$U$35,19,FALSE))</f>
        <v/>
      </c>
      <c r="AK318" s="448" t="str">
        <f>IF(AK316="","",VLOOKUP(AK316,'シフト記号表（勤務時間帯）'!$C$6:$U$35,19,FALSE))</f>
        <v/>
      </c>
      <c r="AL318" s="448" t="str">
        <f>IF(AL316="","",VLOOKUP(AL316,'シフト記号表（勤務時間帯）'!$C$6:$U$35,19,FALSE))</f>
        <v/>
      </c>
      <c r="AM318" s="455" t="str">
        <f>IF(AM316="","",VLOOKUP(AM316,'シフト記号表（勤務時間帯）'!$C$6:$U$35,19,FALSE))</f>
        <v/>
      </c>
      <c r="AN318" s="442" t="str">
        <f>IF(AN316="","",VLOOKUP(AN316,'シフト記号表（勤務時間帯）'!$C$6:$U$35,19,FALSE))</f>
        <v/>
      </c>
      <c r="AO318" s="448" t="str">
        <f>IF(AO316="","",VLOOKUP(AO316,'シフト記号表（勤務時間帯）'!$C$6:$U$35,19,FALSE))</f>
        <v/>
      </c>
      <c r="AP318" s="448" t="str">
        <f>IF(AP316="","",VLOOKUP(AP316,'シフト記号表（勤務時間帯）'!$C$6:$U$35,19,FALSE))</f>
        <v/>
      </c>
      <c r="AQ318" s="448" t="str">
        <f>IF(AQ316="","",VLOOKUP(AQ316,'シフト記号表（勤務時間帯）'!$C$6:$U$35,19,FALSE))</f>
        <v/>
      </c>
      <c r="AR318" s="448" t="str">
        <f>IF(AR316="","",VLOOKUP(AR316,'シフト記号表（勤務時間帯）'!$C$6:$U$35,19,FALSE))</f>
        <v/>
      </c>
      <c r="AS318" s="448" t="str">
        <f>IF(AS316="","",VLOOKUP(AS316,'シフト記号表（勤務時間帯）'!$C$6:$U$35,19,FALSE))</f>
        <v/>
      </c>
      <c r="AT318" s="455" t="str">
        <f>IF(AT316="","",VLOOKUP(AT316,'シフト記号表（勤務時間帯）'!$C$6:$U$35,19,FALSE))</f>
        <v/>
      </c>
      <c r="AU318" s="442" t="str">
        <f>IF(AU316="","",VLOOKUP(AU316,'シフト記号表（勤務時間帯）'!$C$6:$U$35,19,FALSE))</f>
        <v/>
      </c>
      <c r="AV318" s="448" t="str">
        <f>IF(AV316="","",VLOOKUP(AV316,'シフト記号表（勤務時間帯）'!$C$6:$U$35,19,FALSE))</f>
        <v/>
      </c>
      <c r="AW318" s="448" t="str">
        <f>IF(AW316="","",VLOOKUP(AW316,'シフト記号表（勤務時間帯）'!$C$6:$U$35,19,FALSE))</f>
        <v/>
      </c>
      <c r="AX318" s="480">
        <f>IF($BB$3="４週",SUM(S318:AT318),IF($BB$3="暦月",SUM(S318:AW318),""))</f>
        <v>0</v>
      </c>
      <c r="AY318" s="491"/>
      <c r="AZ318" s="502">
        <f>IF($BB$3="４週",AX318/4,IF($BB$3="暦月",'地密通所（100名）'!AX318/('地密通所（100名）'!$BB$8/7),""))</f>
        <v>0</v>
      </c>
      <c r="BA318" s="510"/>
      <c r="BB318" s="306"/>
      <c r="BC318" s="130"/>
      <c r="BD318" s="130"/>
      <c r="BE318" s="130"/>
      <c r="BF318" s="142"/>
    </row>
    <row r="319" spans="2:58" ht="20.25" customHeight="1">
      <c r="B319" s="362">
        <f>B316+1</f>
        <v>100</v>
      </c>
      <c r="C319" s="34"/>
      <c r="D319" s="54"/>
      <c r="E319" s="64"/>
      <c r="F319" s="71"/>
      <c r="G319" s="71"/>
      <c r="H319" s="95"/>
      <c r="I319" s="103"/>
      <c r="J319" s="103"/>
      <c r="K319" s="108"/>
      <c r="L319" s="119"/>
      <c r="M319" s="129"/>
      <c r="N319" s="129"/>
      <c r="O319" s="141"/>
      <c r="P319" s="415" t="s">
        <v>70</v>
      </c>
      <c r="Q319" s="424"/>
      <c r="R319" s="432"/>
      <c r="S319" s="551"/>
      <c r="T319" s="553"/>
      <c r="U319" s="553"/>
      <c r="V319" s="553"/>
      <c r="W319" s="553"/>
      <c r="X319" s="553"/>
      <c r="Y319" s="554"/>
      <c r="Z319" s="551"/>
      <c r="AA319" s="553"/>
      <c r="AB319" s="553"/>
      <c r="AC319" s="553"/>
      <c r="AD319" s="553"/>
      <c r="AE319" s="553"/>
      <c r="AF319" s="554"/>
      <c r="AG319" s="551"/>
      <c r="AH319" s="553"/>
      <c r="AI319" s="553"/>
      <c r="AJ319" s="553"/>
      <c r="AK319" s="553"/>
      <c r="AL319" s="553"/>
      <c r="AM319" s="554"/>
      <c r="AN319" s="551"/>
      <c r="AO319" s="553"/>
      <c r="AP319" s="553"/>
      <c r="AQ319" s="553"/>
      <c r="AR319" s="553"/>
      <c r="AS319" s="553"/>
      <c r="AT319" s="554"/>
      <c r="AU319" s="551"/>
      <c r="AV319" s="553"/>
      <c r="AW319" s="553"/>
      <c r="AX319" s="556"/>
      <c r="AY319" s="560"/>
      <c r="AZ319" s="563"/>
      <c r="BA319" s="566"/>
      <c r="BB319" s="304"/>
      <c r="BC319" s="129"/>
      <c r="BD319" s="129"/>
      <c r="BE319" s="129"/>
      <c r="BF319" s="141"/>
    </row>
    <row r="320" spans="2:58" ht="20.25" customHeight="1">
      <c r="B320" s="362"/>
      <c r="C320" s="35"/>
      <c r="D320" s="55"/>
      <c r="E320" s="65"/>
      <c r="F320" s="69"/>
      <c r="G320" s="82"/>
      <c r="H320" s="94"/>
      <c r="I320" s="103"/>
      <c r="J320" s="103"/>
      <c r="K320" s="108"/>
      <c r="L320" s="118"/>
      <c r="M320" s="128"/>
      <c r="N320" s="128"/>
      <c r="O320" s="140"/>
      <c r="P320" s="413" t="s">
        <v>27</v>
      </c>
      <c r="Q320" s="422"/>
      <c r="R320" s="430"/>
      <c r="S320" s="441" t="str">
        <f>IF(S319="","",VLOOKUP(S319,'シフト記号表（勤務時間帯）'!$C$6:$K$35,9,FALSE))</f>
        <v/>
      </c>
      <c r="T320" s="447" t="str">
        <f>IF(T319="","",VLOOKUP(T319,'シフト記号表（勤務時間帯）'!$C$6:$K$35,9,FALSE))</f>
        <v/>
      </c>
      <c r="U320" s="447" t="str">
        <f>IF(U319="","",VLOOKUP(U319,'シフト記号表（勤務時間帯）'!$C$6:$K$35,9,FALSE))</f>
        <v/>
      </c>
      <c r="V320" s="447" t="str">
        <f>IF(V319="","",VLOOKUP(V319,'シフト記号表（勤務時間帯）'!$C$6:$K$35,9,FALSE))</f>
        <v/>
      </c>
      <c r="W320" s="447" t="str">
        <f>IF(W319="","",VLOOKUP(W319,'シフト記号表（勤務時間帯）'!$C$6:$K$35,9,FALSE))</f>
        <v/>
      </c>
      <c r="X320" s="447" t="str">
        <f>IF(X319="","",VLOOKUP(X319,'シフト記号表（勤務時間帯）'!$C$6:$K$35,9,FALSE))</f>
        <v/>
      </c>
      <c r="Y320" s="454" t="str">
        <f>IF(Y319="","",VLOOKUP(Y319,'シフト記号表（勤務時間帯）'!$C$6:$K$35,9,FALSE))</f>
        <v/>
      </c>
      <c r="Z320" s="441" t="str">
        <f>IF(Z319="","",VLOOKUP(Z319,'シフト記号表（勤務時間帯）'!$C$6:$K$35,9,FALSE))</f>
        <v/>
      </c>
      <c r="AA320" s="447" t="str">
        <f>IF(AA319="","",VLOOKUP(AA319,'シフト記号表（勤務時間帯）'!$C$6:$K$35,9,FALSE))</f>
        <v/>
      </c>
      <c r="AB320" s="447" t="str">
        <f>IF(AB319="","",VLOOKUP(AB319,'シフト記号表（勤務時間帯）'!$C$6:$K$35,9,FALSE))</f>
        <v/>
      </c>
      <c r="AC320" s="447" t="str">
        <f>IF(AC319="","",VLOOKUP(AC319,'シフト記号表（勤務時間帯）'!$C$6:$K$35,9,FALSE))</f>
        <v/>
      </c>
      <c r="AD320" s="447" t="str">
        <f>IF(AD319="","",VLOOKUP(AD319,'シフト記号表（勤務時間帯）'!$C$6:$K$35,9,FALSE))</f>
        <v/>
      </c>
      <c r="AE320" s="447" t="str">
        <f>IF(AE319="","",VLOOKUP(AE319,'シフト記号表（勤務時間帯）'!$C$6:$K$35,9,FALSE))</f>
        <v/>
      </c>
      <c r="AF320" s="454" t="str">
        <f>IF(AF319="","",VLOOKUP(AF319,'シフト記号表（勤務時間帯）'!$C$6:$K$35,9,FALSE))</f>
        <v/>
      </c>
      <c r="AG320" s="441" t="str">
        <f>IF(AG319="","",VLOOKUP(AG319,'シフト記号表（勤務時間帯）'!$C$6:$K$35,9,FALSE))</f>
        <v/>
      </c>
      <c r="AH320" s="447" t="str">
        <f>IF(AH319="","",VLOOKUP(AH319,'シフト記号表（勤務時間帯）'!$C$6:$K$35,9,FALSE))</f>
        <v/>
      </c>
      <c r="AI320" s="447" t="str">
        <f>IF(AI319="","",VLOOKUP(AI319,'シフト記号表（勤務時間帯）'!$C$6:$K$35,9,FALSE))</f>
        <v/>
      </c>
      <c r="AJ320" s="447" t="str">
        <f>IF(AJ319="","",VLOOKUP(AJ319,'シフト記号表（勤務時間帯）'!$C$6:$K$35,9,FALSE))</f>
        <v/>
      </c>
      <c r="AK320" s="447" t="str">
        <f>IF(AK319="","",VLOOKUP(AK319,'シフト記号表（勤務時間帯）'!$C$6:$K$35,9,FALSE))</f>
        <v/>
      </c>
      <c r="AL320" s="447" t="str">
        <f>IF(AL319="","",VLOOKUP(AL319,'シフト記号表（勤務時間帯）'!$C$6:$K$35,9,FALSE))</f>
        <v/>
      </c>
      <c r="AM320" s="454" t="str">
        <f>IF(AM319="","",VLOOKUP(AM319,'シフト記号表（勤務時間帯）'!$C$6:$K$35,9,FALSE))</f>
        <v/>
      </c>
      <c r="AN320" s="441" t="str">
        <f>IF(AN319="","",VLOOKUP(AN319,'シフト記号表（勤務時間帯）'!$C$6:$K$35,9,FALSE))</f>
        <v/>
      </c>
      <c r="AO320" s="447" t="str">
        <f>IF(AO319="","",VLOOKUP(AO319,'シフト記号表（勤務時間帯）'!$C$6:$K$35,9,FALSE))</f>
        <v/>
      </c>
      <c r="AP320" s="447" t="str">
        <f>IF(AP319="","",VLOOKUP(AP319,'シフト記号表（勤務時間帯）'!$C$6:$K$35,9,FALSE))</f>
        <v/>
      </c>
      <c r="AQ320" s="447" t="str">
        <f>IF(AQ319="","",VLOOKUP(AQ319,'シフト記号表（勤務時間帯）'!$C$6:$K$35,9,FALSE))</f>
        <v/>
      </c>
      <c r="AR320" s="447" t="str">
        <f>IF(AR319="","",VLOOKUP(AR319,'シフト記号表（勤務時間帯）'!$C$6:$K$35,9,FALSE))</f>
        <v/>
      </c>
      <c r="AS320" s="447" t="str">
        <f>IF(AS319="","",VLOOKUP(AS319,'シフト記号表（勤務時間帯）'!$C$6:$K$35,9,FALSE))</f>
        <v/>
      </c>
      <c r="AT320" s="454" t="str">
        <f>IF(AT319="","",VLOOKUP(AT319,'シフト記号表（勤務時間帯）'!$C$6:$K$35,9,FALSE))</f>
        <v/>
      </c>
      <c r="AU320" s="441" t="str">
        <f>IF(AU319="","",VLOOKUP(AU319,'シフト記号表（勤務時間帯）'!$C$6:$K$35,9,FALSE))</f>
        <v/>
      </c>
      <c r="AV320" s="447" t="str">
        <f>IF(AV319="","",VLOOKUP(AV319,'シフト記号表（勤務時間帯）'!$C$6:$K$35,9,FALSE))</f>
        <v/>
      </c>
      <c r="AW320" s="447" t="str">
        <f>IF(AW319="","",VLOOKUP(AW319,'シフト記号表（勤務時間帯）'!$C$6:$K$35,9,FALSE))</f>
        <v/>
      </c>
      <c r="AX320" s="479">
        <f>IF($BB$3="４週",SUM(S320:AT320),IF($BB$3="暦月",SUM(S320:AW320),""))</f>
        <v>0</v>
      </c>
      <c r="AY320" s="490"/>
      <c r="AZ320" s="501">
        <f>IF($BB$3="４週",AX320/4,IF($BB$3="暦月",'地密通所（100名）'!AX320/('地密通所（100名）'!$BB$8/7),""))</f>
        <v>0</v>
      </c>
      <c r="BA320" s="509"/>
      <c r="BB320" s="305"/>
      <c r="BC320" s="128"/>
      <c r="BD320" s="128"/>
      <c r="BE320" s="128"/>
      <c r="BF320" s="140"/>
    </row>
    <row r="321" spans="1:73" ht="20.25" customHeight="1">
      <c r="B321" s="362"/>
      <c r="C321" s="36"/>
      <c r="D321" s="56"/>
      <c r="E321" s="66"/>
      <c r="F321" s="543">
        <f>C319</f>
        <v>0</v>
      </c>
      <c r="G321" s="83"/>
      <c r="H321" s="94"/>
      <c r="I321" s="103"/>
      <c r="J321" s="103"/>
      <c r="K321" s="108"/>
      <c r="L321" s="120"/>
      <c r="M321" s="130"/>
      <c r="N321" s="130"/>
      <c r="O321" s="142"/>
      <c r="P321" s="414" t="s">
        <v>73</v>
      </c>
      <c r="Q321" s="423"/>
      <c r="R321" s="431"/>
      <c r="S321" s="442" t="str">
        <f>IF(S319="","",VLOOKUP(S319,'シフト記号表（勤務時間帯）'!$C$6:$U$35,19,FALSE))</f>
        <v/>
      </c>
      <c r="T321" s="448" t="str">
        <f>IF(T319="","",VLOOKUP(T319,'シフト記号表（勤務時間帯）'!$C$6:$U$35,19,FALSE))</f>
        <v/>
      </c>
      <c r="U321" s="448" t="str">
        <f>IF(U319="","",VLOOKUP(U319,'シフト記号表（勤務時間帯）'!$C$6:$U$35,19,FALSE))</f>
        <v/>
      </c>
      <c r="V321" s="448" t="str">
        <f>IF(V319="","",VLOOKUP(V319,'シフト記号表（勤務時間帯）'!$C$6:$U$35,19,FALSE))</f>
        <v/>
      </c>
      <c r="W321" s="448" t="str">
        <f>IF(W319="","",VLOOKUP(W319,'シフト記号表（勤務時間帯）'!$C$6:$U$35,19,FALSE))</f>
        <v/>
      </c>
      <c r="X321" s="448" t="str">
        <f>IF(X319="","",VLOOKUP(X319,'シフト記号表（勤務時間帯）'!$C$6:$U$35,19,FALSE))</f>
        <v/>
      </c>
      <c r="Y321" s="455" t="str">
        <f>IF(Y319="","",VLOOKUP(Y319,'シフト記号表（勤務時間帯）'!$C$6:$U$35,19,FALSE))</f>
        <v/>
      </c>
      <c r="Z321" s="442" t="str">
        <f>IF(Z319="","",VLOOKUP(Z319,'シフト記号表（勤務時間帯）'!$C$6:$U$35,19,FALSE))</f>
        <v/>
      </c>
      <c r="AA321" s="448" t="str">
        <f>IF(AA319="","",VLOOKUP(AA319,'シフト記号表（勤務時間帯）'!$C$6:$U$35,19,FALSE))</f>
        <v/>
      </c>
      <c r="AB321" s="448" t="str">
        <f>IF(AB319="","",VLOOKUP(AB319,'シフト記号表（勤務時間帯）'!$C$6:$U$35,19,FALSE))</f>
        <v/>
      </c>
      <c r="AC321" s="448" t="str">
        <f>IF(AC319="","",VLOOKUP(AC319,'シフト記号表（勤務時間帯）'!$C$6:$U$35,19,FALSE))</f>
        <v/>
      </c>
      <c r="AD321" s="448" t="str">
        <f>IF(AD319="","",VLOOKUP(AD319,'シフト記号表（勤務時間帯）'!$C$6:$U$35,19,FALSE))</f>
        <v/>
      </c>
      <c r="AE321" s="448" t="str">
        <f>IF(AE319="","",VLOOKUP(AE319,'シフト記号表（勤務時間帯）'!$C$6:$U$35,19,FALSE))</f>
        <v/>
      </c>
      <c r="AF321" s="455" t="str">
        <f>IF(AF319="","",VLOOKUP(AF319,'シフト記号表（勤務時間帯）'!$C$6:$U$35,19,FALSE))</f>
        <v/>
      </c>
      <c r="AG321" s="442" t="str">
        <f>IF(AG319="","",VLOOKUP(AG319,'シフト記号表（勤務時間帯）'!$C$6:$U$35,19,FALSE))</f>
        <v/>
      </c>
      <c r="AH321" s="448" t="str">
        <f>IF(AH319="","",VLOOKUP(AH319,'シフト記号表（勤務時間帯）'!$C$6:$U$35,19,FALSE))</f>
        <v/>
      </c>
      <c r="AI321" s="448" t="str">
        <f>IF(AI319="","",VLOOKUP(AI319,'シフト記号表（勤務時間帯）'!$C$6:$U$35,19,FALSE))</f>
        <v/>
      </c>
      <c r="AJ321" s="448" t="str">
        <f>IF(AJ319="","",VLOOKUP(AJ319,'シフト記号表（勤務時間帯）'!$C$6:$U$35,19,FALSE))</f>
        <v/>
      </c>
      <c r="AK321" s="448" t="str">
        <f>IF(AK319="","",VLOOKUP(AK319,'シフト記号表（勤務時間帯）'!$C$6:$U$35,19,FALSE))</f>
        <v/>
      </c>
      <c r="AL321" s="448" t="str">
        <f>IF(AL319="","",VLOOKUP(AL319,'シフト記号表（勤務時間帯）'!$C$6:$U$35,19,FALSE))</f>
        <v/>
      </c>
      <c r="AM321" s="455" t="str">
        <f>IF(AM319="","",VLOOKUP(AM319,'シフト記号表（勤務時間帯）'!$C$6:$U$35,19,FALSE))</f>
        <v/>
      </c>
      <c r="AN321" s="442" t="str">
        <f>IF(AN319="","",VLOOKUP(AN319,'シフト記号表（勤務時間帯）'!$C$6:$U$35,19,FALSE))</f>
        <v/>
      </c>
      <c r="AO321" s="448" t="str">
        <f>IF(AO319="","",VLOOKUP(AO319,'シフト記号表（勤務時間帯）'!$C$6:$U$35,19,FALSE))</f>
        <v/>
      </c>
      <c r="AP321" s="448" t="str">
        <f>IF(AP319="","",VLOOKUP(AP319,'シフト記号表（勤務時間帯）'!$C$6:$U$35,19,FALSE))</f>
        <v/>
      </c>
      <c r="AQ321" s="448" t="str">
        <f>IF(AQ319="","",VLOOKUP(AQ319,'シフト記号表（勤務時間帯）'!$C$6:$U$35,19,FALSE))</f>
        <v/>
      </c>
      <c r="AR321" s="448" t="str">
        <f>IF(AR319="","",VLOOKUP(AR319,'シフト記号表（勤務時間帯）'!$C$6:$U$35,19,FALSE))</f>
        <v/>
      </c>
      <c r="AS321" s="448" t="str">
        <f>IF(AS319="","",VLOOKUP(AS319,'シフト記号表（勤務時間帯）'!$C$6:$U$35,19,FALSE))</f>
        <v/>
      </c>
      <c r="AT321" s="455" t="str">
        <f>IF(AT319="","",VLOOKUP(AT319,'シフト記号表（勤務時間帯）'!$C$6:$U$35,19,FALSE))</f>
        <v/>
      </c>
      <c r="AU321" s="442" t="str">
        <f>IF(AU319="","",VLOOKUP(AU319,'シフト記号表（勤務時間帯）'!$C$6:$U$35,19,FALSE))</f>
        <v/>
      </c>
      <c r="AV321" s="448" t="str">
        <f>IF(AV319="","",VLOOKUP(AV319,'シフト記号表（勤務時間帯）'!$C$6:$U$35,19,FALSE))</f>
        <v/>
      </c>
      <c r="AW321" s="448" t="str">
        <f>IF(AW319="","",VLOOKUP(AW319,'シフト記号表（勤務時間帯）'!$C$6:$U$35,19,FALSE))</f>
        <v/>
      </c>
      <c r="AX321" s="480">
        <f>IF($BB$3="４週",SUM(S321:AT321),IF($BB$3="暦月",SUM(S321:AW321),""))</f>
        <v>0</v>
      </c>
      <c r="AY321" s="491"/>
      <c r="AZ321" s="502">
        <f>IF($BB$3="４週",AX321/4,IF($BB$3="暦月",'地密通所（100名）'!AX321/('地密通所（100名）'!$BB$8/7),""))</f>
        <v>0</v>
      </c>
      <c r="BA321" s="510"/>
      <c r="BB321" s="306"/>
      <c r="BC321" s="130"/>
      <c r="BD321" s="130"/>
      <c r="BE321" s="130"/>
      <c r="BF321" s="142"/>
    </row>
    <row r="322" spans="1:73" s="356" customFormat="1" ht="6" customHeight="1">
      <c r="B322" s="364"/>
      <c r="C322" s="373"/>
      <c r="D322" s="373"/>
      <c r="E322" s="373"/>
      <c r="F322" s="387"/>
      <c r="G322" s="387"/>
      <c r="H322" s="398"/>
      <c r="I322" s="398"/>
      <c r="J322" s="398"/>
      <c r="K322" s="398"/>
      <c r="L322" s="387"/>
      <c r="M322" s="387"/>
      <c r="N322" s="387"/>
      <c r="O322" s="387"/>
      <c r="P322" s="417"/>
      <c r="Q322" s="417"/>
      <c r="R322" s="417"/>
      <c r="S322" s="552"/>
      <c r="T322" s="552"/>
      <c r="U322" s="552"/>
      <c r="V322" s="552"/>
      <c r="W322" s="552"/>
      <c r="X322" s="552"/>
      <c r="Y322" s="552"/>
      <c r="Z322" s="552"/>
      <c r="AA322" s="552"/>
      <c r="AB322" s="552"/>
      <c r="AC322" s="552"/>
      <c r="AD322" s="552"/>
      <c r="AE322" s="552"/>
      <c r="AF322" s="552"/>
      <c r="AG322" s="552"/>
      <c r="AH322" s="552"/>
      <c r="AI322" s="552"/>
      <c r="AJ322" s="552"/>
      <c r="AK322" s="552"/>
      <c r="AL322" s="552"/>
      <c r="AM322" s="552"/>
      <c r="AN322" s="552"/>
      <c r="AO322" s="552"/>
      <c r="AP322" s="552"/>
      <c r="AQ322" s="552"/>
      <c r="AR322" s="552"/>
      <c r="AS322" s="552"/>
      <c r="AT322" s="552"/>
      <c r="AU322" s="552"/>
      <c r="AV322" s="552"/>
      <c r="AW322" s="552"/>
      <c r="AX322" s="558"/>
      <c r="AY322" s="558"/>
      <c r="AZ322" s="558"/>
      <c r="BA322" s="558"/>
      <c r="BB322" s="387"/>
      <c r="BC322" s="387"/>
      <c r="BD322" s="387"/>
      <c r="BE322" s="387"/>
      <c r="BF322" s="535"/>
    </row>
    <row r="323" spans="1:73" ht="20.100000000000001" customHeight="1">
      <c r="B323" s="16"/>
      <c r="C323" s="38"/>
      <c r="D323" s="38"/>
      <c r="E323" s="38"/>
      <c r="F323" s="74"/>
      <c r="G323" s="85" t="s">
        <v>181</v>
      </c>
      <c r="H323" s="85"/>
      <c r="I323" s="85"/>
      <c r="J323" s="85"/>
      <c r="K323" s="110"/>
      <c r="L323" s="122"/>
      <c r="M323" s="132" t="s">
        <v>77</v>
      </c>
      <c r="N323" s="134"/>
      <c r="O323" s="134"/>
      <c r="P323" s="134"/>
      <c r="Q323" s="134"/>
      <c r="R323" s="169"/>
      <c r="S323" s="184" t="str">
        <f t="shared" ref="S323:AX325" si="1">IF(SUMIF($F$22:$F$321,$M323,S$22:S$321)=0,"",SUMIF($F$22:$F$321,$M323,S$22:S$321))</f>
        <v/>
      </c>
      <c r="T323" s="198" t="str">
        <f t="shared" si="1"/>
        <v/>
      </c>
      <c r="U323" s="198" t="str">
        <f t="shared" si="1"/>
        <v/>
      </c>
      <c r="V323" s="198" t="str">
        <f t="shared" si="1"/>
        <v/>
      </c>
      <c r="W323" s="198" t="str">
        <f t="shared" si="1"/>
        <v/>
      </c>
      <c r="X323" s="198" t="str">
        <f t="shared" si="1"/>
        <v/>
      </c>
      <c r="Y323" s="211" t="str">
        <f t="shared" si="1"/>
        <v/>
      </c>
      <c r="Z323" s="184" t="str">
        <f t="shared" si="1"/>
        <v/>
      </c>
      <c r="AA323" s="198" t="str">
        <f t="shared" si="1"/>
        <v/>
      </c>
      <c r="AB323" s="198" t="str">
        <f t="shared" si="1"/>
        <v/>
      </c>
      <c r="AC323" s="198" t="str">
        <f t="shared" si="1"/>
        <v/>
      </c>
      <c r="AD323" s="198" t="str">
        <f t="shared" si="1"/>
        <v/>
      </c>
      <c r="AE323" s="198" t="str">
        <f t="shared" si="1"/>
        <v/>
      </c>
      <c r="AF323" s="211" t="str">
        <f t="shared" si="1"/>
        <v/>
      </c>
      <c r="AG323" s="184" t="str">
        <f t="shared" si="1"/>
        <v/>
      </c>
      <c r="AH323" s="198" t="str">
        <f t="shared" si="1"/>
        <v/>
      </c>
      <c r="AI323" s="198" t="str">
        <f t="shared" si="1"/>
        <v/>
      </c>
      <c r="AJ323" s="198" t="str">
        <f t="shared" si="1"/>
        <v/>
      </c>
      <c r="AK323" s="198" t="str">
        <f t="shared" si="1"/>
        <v/>
      </c>
      <c r="AL323" s="198" t="str">
        <f t="shared" si="1"/>
        <v/>
      </c>
      <c r="AM323" s="211" t="str">
        <f t="shared" si="1"/>
        <v/>
      </c>
      <c r="AN323" s="184" t="str">
        <f t="shared" si="1"/>
        <v/>
      </c>
      <c r="AO323" s="198" t="str">
        <f t="shared" si="1"/>
        <v/>
      </c>
      <c r="AP323" s="198" t="str">
        <f t="shared" si="1"/>
        <v/>
      </c>
      <c r="AQ323" s="198" t="str">
        <f t="shared" si="1"/>
        <v/>
      </c>
      <c r="AR323" s="198" t="str">
        <f t="shared" si="1"/>
        <v/>
      </c>
      <c r="AS323" s="198" t="str">
        <f t="shared" si="1"/>
        <v/>
      </c>
      <c r="AT323" s="211" t="str">
        <f t="shared" si="1"/>
        <v/>
      </c>
      <c r="AU323" s="184" t="str">
        <f t="shared" si="1"/>
        <v/>
      </c>
      <c r="AV323" s="198" t="str">
        <f t="shared" si="1"/>
        <v/>
      </c>
      <c r="AW323" s="198" t="str">
        <f t="shared" si="1"/>
        <v/>
      </c>
      <c r="AX323" s="261" t="str">
        <f t="shared" si="1"/>
        <v/>
      </c>
      <c r="AY323" s="273"/>
      <c r="AZ323" s="284" t="str">
        <f>IF(AX323="","",IF($BB$3="４週",AX323/4,IF($BB$3="暦月",AX323/($BB$8/7),"")))</f>
        <v/>
      </c>
      <c r="BA323" s="293"/>
      <c r="BB323" s="519"/>
      <c r="BC323" s="525"/>
      <c r="BD323" s="525"/>
      <c r="BE323" s="525"/>
      <c r="BF323" s="536"/>
    </row>
    <row r="324" spans="1:73" ht="20.25" customHeight="1">
      <c r="B324" s="17"/>
      <c r="C324" s="39"/>
      <c r="D324" s="39"/>
      <c r="E324" s="39"/>
      <c r="F324" s="41"/>
      <c r="G324" s="43"/>
      <c r="H324" s="43"/>
      <c r="I324" s="43"/>
      <c r="J324" s="43"/>
      <c r="K324" s="111"/>
      <c r="L324" s="123"/>
      <c r="M324" s="133" t="s">
        <v>16</v>
      </c>
      <c r="N324" s="135"/>
      <c r="O324" s="135"/>
      <c r="P324" s="135"/>
      <c r="Q324" s="135"/>
      <c r="R324" s="170"/>
      <c r="S324" s="184" t="str">
        <f t="shared" si="1"/>
        <v/>
      </c>
      <c r="T324" s="198" t="str">
        <f t="shared" si="1"/>
        <v/>
      </c>
      <c r="U324" s="198" t="str">
        <f t="shared" si="1"/>
        <v/>
      </c>
      <c r="V324" s="198" t="str">
        <f t="shared" si="1"/>
        <v/>
      </c>
      <c r="W324" s="198" t="str">
        <f t="shared" si="1"/>
        <v/>
      </c>
      <c r="X324" s="198" t="str">
        <f t="shared" si="1"/>
        <v/>
      </c>
      <c r="Y324" s="211" t="str">
        <f t="shared" si="1"/>
        <v/>
      </c>
      <c r="Z324" s="184" t="str">
        <f t="shared" si="1"/>
        <v/>
      </c>
      <c r="AA324" s="198" t="str">
        <f t="shared" si="1"/>
        <v/>
      </c>
      <c r="AB324" s="198" t="str">
        <f t="shared" si="1"/>
        <v/>
      </c>
      <c r="AC324" s="198" t="str">
        <f t="shared" si="1"/>
        <v/>
      </c>
      <c r="AD324" s="198" t="str">
        <f t="shared" si="1"/>
        <v/>
      </c>
      <c r="AE324" s="198" t="str">
        <f t="shared" si="1"/>
        <v/>
      </c>
      <c r="AF324" s="211" t="str">
        <f t="shared" si="1"/>
        <v/>
      </c>
      <c r="AG324" s="184" t="str">
        <f t="shared" si="1"/>
        <v/>
      </c>
      <c r="AH324" s="198" t="str">
        <f t="shared" si="1"/>
        <v/>
      </c>
      <c r="AI324" s="198" t="str">
        <f t="shared" si="1"/>
        <v/>
      </c>
      <c r="AJ324" s="198" t="str">
        <f t="shared" si="1"/>
        <v/>
      </c>
      <c r="AK324" s="198" t="str">
        <f t="shared" si="1"/>
        <v/>
      </c>
      <c r="AL324" s="198" t="str">
        <f t="shared" si="1"/>
        <v/>
      </c>
      <c r="AM324" s="211" t="str">
        <f t="shared" si="1"/>
        <v/>
      </c>
      <c r="AN324" s="184" t="str">
        <f t="shared" si="1"/>
        <v/>
      </c>
      <c r="AO324" s="198" t="str">
        <f t="shared" si="1"/>
        <v/>
      </c>
      <c r="AP324" s="198" t="str">
        <f t="shared" si="1"/>
        <v/>
      </c>
      <c r="AQ324" s="198" t="str">
        <f t="shared" si="1"/>
        <v/>
      </c>
      <c r="AR324" s="198" t="str">
        <f t="shared" si="1"/>
        <v/>
      </c>
      <c r="AS324" s="198" t="str">
        <f t="shared" si="1"/>
        <v/>
      </c>
      <c r="AT324" s="211" t="str">
        <f t="shared" si="1"/>
        <v/>
      </c>
      <c r="AU324" s="184" t="str">
        <f t="shared" si="1"/>
        <v/>
      </c>
      <c r="AV324" s="198" t="str">
        <f t="shared" si="1"/>
        <v/>
      </c>
      <c r="AW324" s="198" t="str">
        <f t="shared" si="1"/>
        <v/>
      </c>
      <c r="AX324" s="261" t="str">
        <f t="shared" si="1"/>
        <v/>
      </c>
      <c r="AY324" s="273"/>
      <c r="AZ324" s="284" t="str">
        <f>IF(AX324="","",IF($BB$3="４週",AX324/4,IF($BB$3="暦月",AX324/($BB$8/7),"")))</f>
        <v/>
      </c>
      <c r="BA324" s="293"/>
      <c r="BB324" s="520"/>
      <c r="BC324" s="526"/>
      <c r="BD324" s="526"/>
      <c r="BE324" s="526"/>
      <c r="BF324" s="537"/>
    </row>
    <row r="325" spans="1:73" ht="20.25" customHeight="1">
      <c r="B325" s="18"/>
      <c r="C325" s="40"/>
      <c r="D325" s="40"/>
      <c r="E325" s="40"/>
      <c r="F325" s="41"/>
      <c r="G325" s="86"/>
      <c r="H325" s="86"/>
      <c r="I325" s="86"/>
      <c r="J325" s="86"/>
      <c r="K325" s="112"/>
      <c r="L325" s="123"/>
      <c r="M325" s="133" t="s">
        <v>65</v>
      </c>
      <c r="N325" s="135"/>
      <c r="O325" s="135"/>
      <c r="P325" s="135"/>
      <c r="Q325" s="135"/>
      <c r="R325" s="170"/>
      <c r="S325" s="184" t="str">
        <f t="shared" si="1"/>
        <v/>
      </c>
      <c r="T325" s="198" t="str">
        <f t="shared" si="1"/>
        <v/>
      </c>
      <c r="U325" s="198" t="str">
        <f t="shared" si="1"/>
        <v/>
      </c>
      <c r="V325" s="198" t="str">
        <f t="shared" si="1"/>
        <v/>
      </c>
      <c r="W325" s="198" t="str">
        <f t="shared" si="1"/>
        <v/>
      </c>
      <c r="X325" s="198" t="str">
        <f t="shared" si="1"/>
        <v/>
      </c>
      <c r="Y325" s="211" t="str">
        <f t="shared" si="1"/>
        <v/>
      </c>
      <c r="Z325" s="184" t="str">
        <f t="shared" si="1"/>
        <v/>
      </c>
      <c r="AA325" s="198" t="str">
        <f t="shared" si="1"/>
        <v/>
      </c>
      <c r="AB325" s="198" t="str">
        <f t="shared" si="1"/>
        <v/>
      </c>
      <c r="AC325" s="198" t="str">
        <f t="shared" si="1"/>
        <v/>
      </c>
      <c r="AD325" s="198" t="str">
        <f t="shared" si="1"/>
        <v/>
      </c>
      <c r="AE325" s="198" t="str">
        <f t="shared" si="1"/>
        <v/>
      </c>
      <c r="AF325" s="211" t="str">
        <f t="shared" si="1"/>
        <v/>
      </c>
      <c r="AG325" s="184" t="str">
        <f t="shared" si="1"/>
        <v/>
      </c>
      <c r="AH325" s="198" t="str">
        <f t="shared" si="1"/>
        <v/>
      </c>
      <c r="AI325" s="198" t="str">
        <f t="shared" si="1"/>
        <v/>
      </c>
      <c r="AJ325" s="198" t="str">
        <f t="shared" si="1"/>
        <v/>
      </c>
      <c r="AK325" s="198" t="str">
        <f t="shared" si="1"/>
        <v/>
      </c>
      <c r="AL325" s="198" t="str">
        <f t="shared" si="1"/>
        <v/>
      </c>
      <c r="AM325" s="211" t="str">
        <f t="shared" si="1"/>
        <v/>
      </c>
      <c r="AN325" s="184" t="str">
        <f t="shared" si="1"/>
        <v/>
      </c>
      <c r="AO325" s="198" t="str">
        <f t="shared" si="1"/>
        <v/>
      </c>
      <c r="AP325" s="198" t="str">
        <f t="shared" si="1"/>
        <v/>
      </c>
      <c r="AQ325" s="198" t="str">
        <f t="shared" si="1"/>
        <v/>
      </c>
      <c r="AR325" s="198" t="str">
        <f t="shared" si="1"/>
        <v/>
      </c>
      <c r="AS325" s="198" t="str">
        <f t="shared" si="1"/>
        <v/>
      </c>
      <c r="AT325" s="211" t="str">
        <f t="shared" si="1"/>
        <v/>
      </c>
      <c r="AU325" s="184" t="str">
        <f t="shared" si="1"/>
        <v/>
      </c>
      <c r="AV325" s="198" t="str">
        <f t="shared" si="1"/>
        <v/>
      </c>
      <c r="AW325" s="198" t="str">
        <f t="shared" si="1"/>
        <v/>
      </c>
      <c r="AX325" s="261" t="str">
        <f t="shared" si="1"/>
        <v/>
      </c>
      <c r="AY325" s="273"/>
      <c r="AZ325" s="284" t="str">
        <f>IF(AX325="","",IF($BB$3="４週",AX325/4,IF($BB$3="暦月",AX325/($BB$8/7),"")))</f>
        <v/>
      </c>
      <c r="BA325" s="293"/>
      <c r="BB325" s="520"/>
      <c r="BC325" s="526"/>
      <c r="BD325" s="526"/>
      <c r="BE325" s="526"/>
      <c r="BF325" s="537"/>
    </row>
    <row r="326" spans="1:73" ht="20.25" customHeight="1">
      <c r="B326" s="365"/>
      <c r="C326" s="374"/>
      <c r="D326" s="374"/>
      <c r="E326" s="374"/>
      <c r="F326" s="374"/>
      <c r="G326" s="391" t="s">
        <v>4</v>
      </c>
      <c r="H326" s="391"/>
      <c r="I326" s="391"/>
      <c r="J326" s="391"/>
      <c r="K326" s="391"/>
      <c r="L326" s="391"/>
      <c r="M326" s="391"/>
      <c r="N326" s="391"/>
      <c r="O326" s="391"/>
      <c r="P326" s="391"/>
      <c r="Q326" s="391"/>
      <c r="R326" s="434"/>
      <c r="S326" s="185"/>
      <c r="T326" s="199"/>
      <c r="U326" s="199"/>
      <c r="V326" s="199"/>
      <c r="W326" s="199"/>
      <c r="X326" s="199"/>
      <c r="Y326" s="212"/>
      <c r="Z326" s="185"/>
      <c r="AA326" s="199"/>
      <c r="AB326" s="199"/>
      <c r="AC326" s="199"/>
      <c r="AD326" s="199"/>
      <c r="AE326" s="199"/>
      <c r="AF326" s="212"/>
      <c r="AG326" s="185"/>
      <c r="AH326" s="199"/>
      <c r="AI326" s="199"/>
      <c r="AJ326" s="199"/>
      <c r="AK326" s="199"/>
      <c r="AL326" s="199"/>
      <c r="AM326" s="212"/>
      <c r="AN326" s="185"/>
      <c r="AO326" s="199"/>
      <c r="AP326" s="199"/>
      <c r="AQ326" s="199"/>
      <c r="AR326" s="199"/>
      <c r="AS326" s="199"/>
      <c r="AT326" s="212"/>
      <c r="AU326" s="185"/>
      <c r="AV326" s="199"/>
      <c r="AW326" s="212"/>
      <c r="AX326" s="483"/>
      <c r="AY326" s="493"/>
      <c r="AZ326" s="493"/>
      <c r="BA326" s="512"/>
      <c r="BB326" s="520"/>
      <c r="BC326" s="526"/>
      <c r="BD326" s="526"/>
      <c r="BE326" s="526"/>
      <c r="BF326" s="537"/>
    </row>
    <row r="327" spans="1:73" ht="20.25" customHeight="1">
      <c r="B327" s="365"/>
      <c r="C327" s="374"/>
      <c r="D327" s="374"/>
      <c r="E327" s="374"/>
      <c r="F327" s="374"/>
      <c r="G327" s="391" t="s">
        <v>84</v>
      </c>
      <c r="H327" s="391"/>
      <c r="I327" s="391"/>
      <c r="J327" s="391"/>
      <c r="K327" s="391"/>
      <c r="L327" s="391"/>
      <c r="M327" s="391"/>
      <c r="N327" s="391"/>
      <c r="O327" s="391"/>
      <c r="P327" s="391"/>
      <c r="Q327" s="391"/>
      <c r="R327" s="434"/>
      <c r="S327" s="185"/>
      <c r="T327" s="199"/>
      <c r="U327" s="199"/>
      <c r="V327" s="199"/>
      <c r="W327" s="199"/>
      <c r="X327" s="199"/>
      <c r="Y327" s="212"/>
      <c r="Z327" s="185"/>
      <c r="AA327" s="199"/>
      <c r="AB327" s="199"/>
      <c r="AC327" s="199"/>
      <c r="AD327" s="199"/>
      <c r="AE327" s="199"/>
      <c r="AF327" s="212"/>
      <c r="AG327" s="185"/>
      <c r="AH327" s="199"/>
      <c r="AI327" s="199"/>
      <c r="AJ327" s="199"/>
      <c r="AK327" s="199"/>
      <c r="AL327" s="199"/>
      <c r="AM327" s="212"/>
      <c r="AN327" s="185"/>
      <c r="AO327" s="199"/>
      <c r="AP327" s="199"/>
      <c r="AQ327" s="199"/>
      <c r="AR327" s="199"/>
      <c r="AS327" s="199"/>
      <c r="AT327" s="212"/>
      <c r="AU327" s="185"/>
      <c r="AV327" s="199"/>
      <c r="AW327" s="212"/>
      <c r="AX327" s="484"/>
      <c r="AY327" s="494"/>
      <c r="AZ327" s="494"/>
      <c r="BA327" s="513"/>
      <c r="BB327" s="520"/>
      <c r="BC327" s="526"/>
      <c r="BD327" s="526"/>
      <c r="BE327" s="526"/>
      <c r="BF327" s="537"/>
    </row>
    <row r="328" spans="1:73" ht="20.25" customHeight="1">
      <c r="B328" s="366"/>
      <c r="C328" s="375"/>
      <c r="D328" s="375"/>
      <c r="E328" s="375"/>
      <c r="F328" s="375"/>
      <c r="G328" s="392" t="s">
        <v>196</v>
      </c>
      <c r="H328" s="399"/>
      <c r="I328" s="399"/>
      <c r="J328" s="399"/>
      <c r="K328" s="399"/>
      <c r="L328" s="399"/>
      <c r="M328" s="399"/>
      <c r="N328" s="399"/>
      <c r="O328" s="399"/>
      <c r="P328" s="399"/>
      <c r="Q328" s="399"/>
      <c r="R328" s="435"/>
      <c r="S328" s="443" t="str">
        <f t="shared" ref="S328:AW328" si="2">IF(S327&lt;&gt;"",IF(S326&gt;15,((S326-15)/5+1)*S327,S327),"")</f>
        <v/>
      </c>
      <c r="T328" s="449" t="str">
        <f t="shared" si="2"/>
        <v/>
      </c>
      <c r="U328" s="449" t="str">
        <f t="shared" si="2"/>
        <v/>
      </c>
      <c r="V328" s="449" t="str">
        <f t="shared" si="2"/>
        <v/>
      </c>
      <c r="W328" s="449" t="str">
        <f t="shared" si="2"/>
        <v/>
      </c>
      <c r="X328" s="449" t="str">
        <f t="shared" si="2"/>
        <v/>
      </c>
      <c r="Y328" s="456" t="str">
        <f t="shared" si="2"/>
        <v/>
      </c>
      <c r="Z328" s="443" t="str">
        <f t="shared" si="2"/>
        <v/>
      </c>
      <c r="AA328" s="449" t="str">
        <f t="shared" si="2"/>
        <v/>
      </c>
      <c r="AB328" s="449" t="str">
        <f t="shared" si="2"/>
        <v/>
      </c>
      <c r="AC328" s="449" t="str">
        <f t="shared" si="2"/>
        <v/>
      </c>
      <c r="AD328" s="449" t="str">
        <f t="shared" si="2"/>
        <v/>
      </c>
      <c r="AE328" s="449" t="str">
        <f t="shared" si="2"/>
        <v/>
      </c>
      <c r="AF328" s="456" t="str">
        <f t="shared" si="2"/>
        <v/>
      </c>
      <c r="AG328" s="443" t="str">
        <f t="shared" si="2"/>
        <v/>
      </c>
      <c r="AH328" s="449" t="str">
        <f t="shared" si="2"/>
        <v/>
      </c>
      <c r="AI328" s="449" t="str">
        <f t="shared" si="2"/>
        <v/>
      </c>
      <c r="AJ328" s="449" t="str">
        <f t="shared" si="2"/>
        <v/>
      </c>
      <c r="AK328" s="449" t="str">
        <f t="shared" si="2"/>
        <v/>
      </c>
      <c r="AL328" s="449" t="str">
        <f t="shared" si="2"/>
        <v/>
      </c>
      <c r="AM328" s="456" t="str">
        <f t="shared" si="2"/>
        <v/>
      </c>
      <c r="AN328" s="443" t="str">
        <f t="shared" si="2"/>
        <v/>
      </c>
      <c r="AO328" s="449" t="str">
        <f t="shared" si="2"/>
        <v/>
      </c>
      <c r="AP328" s="449" t="str">
        <f t="shared" si="2"/>
        <v/>
      </c>
      <c r="AQ328" s="449" t="str">
        <f t="shared" si="2"/>
        <v/>
      </c>
      <c r="AR328" s="449" t="str">
        <f t="shared" si="2"/>
        <v/>
      </c>
      <c r="AS328" s="449" t="str">
        <f t="shared" si="2"/>
        <v/>
      </c>
      <c r="AT328" s="456" t="str">
        <f t="shared" si="2"/>
        <v/>
      </c>
      <c r="AU328" s="464" t="str">
        <f t="shared" si="2"/>
        <v/>
      </c>
      <c r="AV328" s="468" t="str">
        <f t="shared" si="2"/>
        <v/>
      </c>
      <c r="AW328" s="471" t="str">
        <f t="shared" si="2"/>
        <v/>
      </c>
      <c r="AX328" s="484"/>
      <c r="AY328" s="494"/>
      <c r="AZ328" s="494"/>
      <c r="BA328" s="513"/>
      <c r="BB328" s="520"/>
      <c r="BC328" s="526"/>
      <c r="BD328" s="526"/>
      <c r="BE328" s="526"/>
      <c r="BF328" s="537"/>
    </row>
    <row r="329" spans="1:73" ht="18.75" customHeight="1">
      <c r="B329" s="367" t="s">
        <v>165</v>
      </c>
      <c r="C329" s="376"/>
      <c r="D329" s="376"/>
      <c r="E329" s="376"/>
      <c r="F329" s="376"/>
      <c r="G329" s="376"/>
      <c r="H329" s="376"/>
      <c r="I329" s="376"/>
      <c r="J329" s="376"/>
      <c r="K329" s="402"/>
      <c r="L329" s="404" t="s">
        <v>77</v>
      </c>
      <c r="M329" s="404"/>
      <c r="N329" s="404"/>
      <c r="O329" s="404"/>
      <c r="P329" s="404"/>
      <c r="Q329" s="404"/>
      <c r="R329" s="436"/>
      <c r="S329" s="187" t="str">
        <f t="shared" ref="S329:AW333" si="3">IF($L329="","",IF(COUNTIFS($F$22:$F$60,$L329,S$22:S$60,"&gt;0")=0,"",COUNTIFS($F$22:$F$60,$L329,S$22:S$60,"&gt;0")))</f>
        <v/>
      </c>
      <c r="T329" s="201" t="str">
        <f t="shared" si="3"/>
        <v/>
      </c>
      <c r="U329" s="201" t="str">
        <f t="shared" si="3"/>
        <v/>
      </c>
      <c r="V329" s="201" t="str">
        <f t="shared" si="3"/>
        <v/>
      </c>
      <c r="W329" s="201" t="str">
        <f t="shared" si="3"/>
        <v/>
      </c>
      <c r="X329" s="201" t="str">
        <f t="shared" si="3"/>
        <v/>
      </c>
      <c r="Y329" s="214" t="str">
        <f t="shared" si="3"/>
        <v/>
      </c>
      <c r="Z329" s="220" t="str">
        <f t="shared" si="3"/>
        <v/>
      </c>
      <c r="AA329" s="201" t="str">
        <f t="shared" si="3"/>
        <v/>
      </c>
      <c r="AB329" s="201" t="str">
        <f t="shared" si="3"/>
        <v/>
      </c>
      <c r="AC329" s="201" t="str">
        <f t="shared" si="3"/>
        <v/>
      </c>
      <c r="AD329" s="201" t="str">
        <f t="shared" si="3"/>
        <v/>
      </c>
      <c r="AE329" s="201" t="str">
        <f t="shared" si="3"/>
        <v/>
      </c>
      <c r="AF329" s="214" t="str">
        <f t="shared" si="3"/>
        <v/>
      </c>
      <c r="AG329" s="201" t="str">
        <f t="shared" si="3"/>
        <v/>
      </c>
      <c r="AH329" s="201" t="str">
        <f t="shared" si="3"/>
        <v/>
      </c>
      <c r="AI329" s="201" t="str">
        <f t="shared" si="3"/>
        <v/>
      </c>
      <c r="AJ329" s="201" t="str">
        <f t="shared" si="3"/>
        <v/>
      </c>
      <c r="AK329" s="201" t="str">
        <f t="shared" si="3"/>
        <v/>
      </c>
      <c r="AL329" s="201" t="str">
        <f t="shared" si="3"/>
        <v/>
      </c>
      <c r="AM329" s="214" t="str">
        <f t="shared" si="3"/>
        <v/>
      </c>
      <c r="AN329" s="201" t="str">
        <f t="shared" si="3"/>
        <v/>
      </c>
      <c r="AO329" s="201" t="str">
        <f t="shared" si="3"/>
        <v/>
      </c>
      <c r="AP329" s="201" t="str">
        <f t="shared" si="3"/>
        <v/>
      </c>
      <c r="AQ329" s="201" t="str">
        <f t="shared" si="3"/>
        <v/>
      </c>
      <c r="AR329" s="201" t="str">
        <f t="shared" si="3"/>
        <v/>
      </c>
      <c r="AS329" s="201" t="str">
        <f t="shared" si="3"/>
        <v/>
      </c>
      <c r="AT329" s="214" t="str">
        <f t="shared" si="3"/>
        <v/>
      </c>
      <c r="AU329" s="201" t="str">
        <f t="shared" si="3"/>
        <v/>
      </c>
      <c r="AV329" s="201" t="str">
        <f t="shared" si="3"/>
        <v/>
      </c>
      <c r="AW329" s="214" t="str">
        <f t="shared" si="3"/>
        <v/>
      </c>
      <c r="AX329" s="484"/>
      <c r="AY329" s="494"/>
      <c r="AZ329" s="494"/>
      <c r="BA329" s="513"/>
      <c r="BB329" s="520"/>
      <c r="BC329" s="526"/>
      <c r="BD329" s="526"/>
      <c r="BE329" s="526"/>
      <c r="BF329" s="537"/>
    </row>
    <row r="330" spans="1:73" ht="18.75" customHeight="1">
      <c r="B330" s="367"/>
      <c r="C330" s="376"/>
      <c r="D330" s="376"/>
      <c r="E330" s="376"/>
      <c r="F330" s="376"/>
      <c r="G330" s="376"/>
      <c r="H330" s="376"/>
      <c r="I330" s="376"/>
      <c r="J330" s="376"/>
      <c r="K330" s="402"/>
      <c r="L330" s="405" t="s">
        <v>16</v>
      </c>
      <c r="M330" s="405"/>
      <c r="N330" s="405"/>
      <c r="O330" s="405"/>
      <c r="P330" s="405"/>
      <c r="Q330" s="405"/>
      <c r="R330" s="437"/>
      <c r="S330" s="188" t="str">
        <f t="shared" si="3"/>
        <v/>
      </c>
      <c r="T330" s="202" t="str">
        <f t="shared" si="3"/>
        <v/>
      </c>
      <c r="U330" s="202" t="str">
        <f t="shared" si="3"/>
        <v/>
      </c>
      <c r="V330" s="202" t="str">
        <f t="shared" si="3"/>
        <v/>
      </c>
      <c r="W330" s="202" t="str">
        <f t="shared" si="3"/>
        <v/>
      </c>
      <c r="X330" s="202" t="str">
        <f t="shared" si="3"/>
        <v/>
      </c>
      <c r="Y330" s="215" t="str">
        <f t="shared" si="3"/>
        <v/>
      </c>
      <c r="Z330" s="221" t="str">
        <f t="shared" si="3"/>
        <v/>
      </c>
      <c r="AA330" s="202" t="str">
        <f t="shared" si="3"/>
        <v/>
      </c>
      <c r="AB330" s="202" t="str">
        <f t="shared" si="3"/>
        <v/>
      </c>
      <c r="AC330" s="202" t="str">
        <f t="shared" si="3"/>
        <v/>
      </c>
      <c r="AD330" s="202" t="str">
        <f t="shared" si="3"/>
        <v/>
      </c>
      <c r="AE330" s="202" t="str">
        <f t="shared" si="3"/>
        <v/>
      </c>
      <c r="AF330" s="215" t="str">
        <f t="shared" si="3"/>
        <v/>
      </c>
      <c r="AG330" s="202" t="str">
        <f t="shared" si="3"/>
        <v/>
      </c>
      <c r="AH330" s="202" t="str">
        <f t="shared" si="3"/>
        <v/>
      </c>
      <c r="AI330" s="202" t="str">
        <f t="shared" si="3"/>
        <v/>
      </c>
      <c r="AJ330" s="202" t="str">
        <f t="shared" si="3"/>
        <v/>
      </c>
      <c r="AK330" s="202" t="str">
        <f t="shared" si="3"/>
        <v/>
      </c>
      <c r="AL330" s="202" t="str">
        <f t="shared" si="3"/>
        <v/>
      </c>
      <c r="AM330" s="215" t="str">
        <f t="shared" si="3"/>
        <v/>
      </c>
      <c r="AN330" s="202" t="str">
        <f t="shared" si="3"/>
        <v/>
      </c>
      <c r="AO330" s="202" t="str">
        <f t="shared" si="3"/>
        <v/>
      </c>
      <c r="AP330" s="202" t="str">
        <f t="shared" si="3"/>
        <v/>
      </c>
      <c r="AQ330" s="202" t="str">
        <f t="shared" si="3"/>
        <v/>
      </c>
      <c r="AR330" s="202" t="str">
        <f t="shared" si="3"/>
        <v/>
      </c>
      <c r="AS330" s="202" t="str">
        <f t="shared" si="3"/>
        <v/>
      </c>
      <c r="AT330" s="215" t="str">
        <f t="shared" si="3"/>
        <v/>
      </c>
      <c r="AU330" s="202" t="str">
        <f t="shared" si="3"/>
        <v/>
      </c>
      <c r="AV330" s="202" t="str">
        <f t="shared" si="3"/>
        <v/>
      </c>
      <c r="AW330" s="215" t="str">
        <f t="shared" si="3"/>
        <v/>
      </c>
      <c r="AX330" s="484"/>
      <c r="AY330" s="494"/>
      <c r="AZ330" s="494"/>
      <c r="BA330" s="513"/>
      <c r="BB330" s="520"/>
      <c r="BC330" s="526"/>
      <c r="BD330" s="526"/>
      <c r="BE330" s="526"/>
      <c r="BF330" s="537"/>
    </row>
    <row r="331" spans="1:73" ht="18.75" customHeight="1">
      <c r="B331" s="367"/>
      <c r="C331" s="376"/>
      <c r="D331" s="376"/>
      <c r="E331" s="376"/>
      <c r="F331" s="376"/>
      <c r="G331" s="376"/>
      <c r="H331" s="376"/>
      <c r="I331" s="376"/>
      <c r="J331" s="376"/>
      <c r="K331" s="402"/>
      <c r="L331" s="405" t="s">
        <v>65</v>
      </c>
      <c r="M331" s="405"/>
      <c r="N331" s="405"/>
      <c r="O331" s="405"/>
      <c r="P331" s="405"/>
      <c r="Q331" s="405"/>
      <c r="R331" s="437"/>
      <c r="S331" s="188" t="str">
        <f t="shared" si="3"/>
        <v/>
      </c>
      <c r="T331" s="202" t="str">
        <f t="shared" si="3"/>
        <v/>
      </c>
      <c r="U331" s="202" t="str">
        <f t="shared" si="3"/>
        <v/>
      </c>
      <c r="V331" s="202" t="str">
        <f t="shared" si="3"/>
        <v/>
      </c>
      <c r="W331" s="202" t="str">
        <f t="shared" si="3"/>
        <v/>
      </c>
      <c r="X331" s="202" t="str">
        <f t="shared" si="3"/>
        <v/>
      </c>
      <c r="Y331" s="215" t="str">
        <f t="shared" si="3"/>
        <v/>
      </c>
      <c r="Z331" s="221" t="str">
        <f t="shared" si="3"/>
        <v/>
      </c>
      <c r="AA331" s="202" t="str">
        <f t="shared" si="3"/>
        <v/>
      </c>
      <c r="AB331" s="202" t="str">
        <f t="shared" si="3"/>
        <v/>
      </c>
      <c r="AC331" s="202" t="str">
        <f t="shared" si="3"/>
        <v/>
      </c>
      <c r="AD331" s="202" t="str">
        <f t="shared" si="3"/>
        <v/>
      </c>
      <c r="AE331" s="202" t="str">
        <f t="shared" si="3"/>
        <v/>
      </c>
      <c r="AF331" s="215" t="str">
        <f t="shared" si="3"/>
        <v/>
      </c>
      <c r="AG331" s="202" t="str">
        <f t="shared" si="3"/>
        <v/>
      </c>
      <c r="AH331" s="202" t="str">
        <f t="shared" si="3"/>
        <v/>
      </c>
      <c r="AI331" s="202" t="str">
        <f t="shared" si="3"/>
        <v/>
      </c>
      <c r="AJ331" s="202" t="str">
        <f t="shared" si="3"/>
        <v/>
      </c>
      <c r="AK331" s="202" t="str">
        <f t="shared" si="3"/>
        <v/>
      </c>
      <c r="AL331" s="202" t="str">
        <f t="shared" si="3"/>
        <v/>
      </c>
      <c r="AM331" s="215" t="str">
        <f t="shared" si="3"/>
        <v/>
      </c>
      <c r="AN331" s="202" t="str">
        <f t="shared" si="3"/>
        <v/>
      </c>
      <c r="AO331" s="202" t="str">
        <f t="shared" si="3"/>
        <v/>
      </c>
      <c r="AP331" s="202" t="str">
        <f t="shared" si="3"/>
        <v/>
      </c>
      <c r="AQ331" s="202" t="str">
        <f t="shared" si="3"/>
        <v/>
      </c>
      <c r="AR331" s="202" t="str">
        <f t="shared" si="3"/>
        <v/>
      </c>
      <c r="AS331" s="202" t="str">
        <f t="shared" si="3"/>
        <v/>
      </c>
      <c r="AT331" s="215" t="str">
        <f t="shared" si="3"/>
        <v/>
      </c>
      <c r="AU331" s="202" t="str">
        <f t="shared" si="3"/>
        <v/>
      </c>
      <c r="AV331" s="202" t="str">
        <f t="shared" si="3"/>
        <v/>
      </c>
      <c r="AW331" s="215" t="str">
        <f t="shared" si="3"/>
        <v/>
      </c>
      <c r="AX331" s="484"/>
      <c r="AY331" s="494"/>
      <c r="AZ331" s="494"/>
      <c r="BA331" s="513"/>
      <c r="BB331" s="520"/>
      <c r="BC331" s="526"/>
      <c r="BD331" s="526"/>
      <c r="BE331" s="526"/>
      <c r="BF331" s="537"/>
    </row>
    <row r="332" spans="1:73" ht="18.75" customHeight="1">
      <c r="B332" s="367"/>
      <c r="C332" s="376"/>
      <c r="D332" s="376"/>
      <c r="E332" s="376"/>
      <c r="F332" s="376"/>
      <c r="G332" s="376"/>
      <c r="H332" s="376"/>
      <c r="I332" s="376"/>
      <c r="J332" s="376"/>
      <c r="K332" s="402"/>
      <c r="L332" s="405" t="s">
        <v>24</v>
      </c>
      <c r="M332" s="405"/>
      <c r="N332" s="405"/>
      <c r="O332" s="405"/>
      <c r="P332" s="405"/>
      <c r="Q332" s="405"/>
      <c r="R332" s="437"/>
      <c r="S332" s="188" t="str">
        <f t="shared" si="3"/>
        <v/>
      </c>
      <c r="T332" s="202" t="str">
        <f t="shared" si="3"/>
        <v/>
      </c>
      <c r="U332" s="202" t="str">
        <f t="shared" si="3"/>
        <v/>
      </c>
      <c r="V332" s="202" t="str">
        <f t="shared" si="3"/>
        <v/>
      </c>
      <c r="W332" s="202" t="str">
        <f t="shared" si="3"/>
        <v/>
      </c>
      <c r="X332" s="202" t="str">
        <f t="shared" si="3"/>
        <v/>
      </c>
      <c r="Y332" s="215" t="str">
        <f t="shared" si="3"/>
        <v/>
      </c>
      <c r="Z332" s="221" t="str">
        <f t="shared" si="3"/>
        <v/>
      </c>
      <c r="AA332" s="202" t="str">
        <f t="shared" si="3"/>
        <v/>
      </c>
      <c r="AB332" s="202" t="str">
        <f t="shared" si="3"/>
        <v/>
      </c>
      <c r="AC332" s="202" t="str">
        <f t="shared" si="3"/>
        <v/>
      </c>
      <c r="AD332" s="202" t="str">
        <f t="shared" si="3"/>
        <v/>
      </c>
      <c r="AE332" s="202" t="str">
        <f t="shared" si="3"/>
        <v/>
      </c>
      <c r="AF332" s="215" t="str">
        <f t="shared" si="3"/>
        <v/>
      </c>
      <c r="AG332" s="202" t="str">
        <f t="shared" si="3"/>
        <v/>
      </c>
      <c r="AH332" s="202" t="str">
        <f t="shared" si="3"/>
        <v/>
      </c>
      <c r="AI332" s="202" t="str">
        <f t="shared" si="3"/>
        <v/>
      </c>
      <c r="AJ332" s="202" t="str">
        <f t="shared" si="3"/>
        <v/>
      </c>
      <c r="AK332" s="202" t="str">
        <f t="shared" si="3"/>
        <v/>
      </c>
      <c r="AL332" s="202" t="str">
        <f t="shared" si="3"/>
        <v/>
      </c>
      <c r="AM332" s="215" t="str">
        <f t="shared" si="3"/>
        <v/>
      </c>
      <c r="AN332" s="202" t="str">
        <f t="shared" si="3"/>
        <v/>
      </c>
      <c r="AO332" s="202" t="str">
        <f t="shared" si="3"/>
        <v/>
      </c>
      <c r="AP332" s="202" t="str">
        <f t="shared" si="3"/>
        <v/>
      </c>
      <c r="AQ332" s="202" t="str">
        <f t="shared" si="3"/>
        <v/>
      </c>
      <c r="AR332" s="202" t="str">
        <f t="shared" si="3"/>
        <v/>
      </c>
      <c r="AS332" s="202" t="str">
        <f t="shared" si="3"/>
        <v/>
      </c>
      <c r="AT332" s="215" t="str">
        <f t="shared" si="3"/>
        <v/>
      </c>
      <c r="AU332" s="202" t="str">
        <f t="shared" si="3"/>
        <v/>
      </c>
      <c r="AV332" s="202" t="str">
        <f t="shared" si="3"/>
        <v/>
      </c>
      <c r="AW332" s="215" t="str">
        <f t="shared" si="3"/>
        <v/>
      </c>
      <c r="AX332" s="484"/>
      <c r="AY332" s="494"/>
      <c r="AZ332" s="494"/>
      <c r="BA332" s="513"/>
      <c r="BB332" s="520"/>
      <c r="BC332" s="526"/>
      <c r="BD332" s="526"/>
      <c r="BE332" s="526"/>
      <c r="BF332" s="537"/>
    </row>
    <row r="333" spans="1:73" ht="18.75" customHeight="1">
      <c r="B333" s="368"/>
      <c r="C333" s="377"/>
      <c r="D333" s="377"/>
      <c r="E333" s="377"/>
      <c r="F333" s="377"/>
      <c r="G333" s="377"/>
      <c r="H333" s="377"/>
      <c r="I333" s="377"/>
      <c r="J333" s="377"/>
      <c r="K333" s="403"/>
      <c r="L333" s="126"/>
      <c r="M333" s="126"/>
      <c r="N333" s="126"/>
      <c r="O333" s="126"/>
      <c r="P333" s="126"/>
      <c r="Q333" s="126"/>
      <c r="R333" s="175"/>
      <c r="S333" s="189" t="str">
        <f t="shared" si="3"/>
        <v/>
      </c>
      <c r="T333" s="203" t="str">
        <f t="shared" si="3"/>
        <v/>
      </c>
      <c r="U333" s="203" t="str">
        <f t="shared" si="3"/>
        <v/>
      </c>
      <c r="V333" s="203" t="str">
        <f t="shared" si="3"/>
        <v/>
      </c>
      <c r="W333" s="203" t="str">
        <f t="shared" si="3"/>
        <v/>
      </c>
      <c r="X333" s="203" t="str">
        <f t="shared" si="3"/>
        <v/>
      </c>
      <c r="Y333" s="216" t="str">
        <f t="shared" si="3"/>
        <v/>
      </c>
      <c r="Z333" s="222" t="str">
        <f t="shared" si="3"/>
        <v/>
      </c>
      <c r="AA333" s="203" t="str">
        <f t="shared" si="3"/>
        <v/>
      </c>
      <c r="AB333" s="203" t="str">
        <f t="shared" si="3"/>
        <v/>
      </c>
      <c r="AC333" s="203" t="str">
        <f t="shared" si="3"/>
        <v/>
      </c>
      <c r="AD333" s="203" t="str">
        <f t="shared" si="3"/>
        <v/>
      </c>
      <c r="AE333" s="203" t="str">
        <f t="shared" si="3"/>
        <v/>
      </c>
      <c r="AF333" s="216" t="str">
        <f t="shared" si="3"/>
        <v/>
      </c>
      <c r="AG333" s="203" t="str">
        <f t="shared" si="3"/>
        <v/>
      </c>
      <c r="AH333" s="203" t="str">
        <f t="shared" si="3"/>
        <v/>
      </c>
      <c r="AI333" s="203" t="str">
        <f t="shared" si="3"/>
        <v/>
      </c>
      <c r="AJ333" s="203" t="str">
        <f t="shared" si="3"/>
        <v/>
      </c>
      <c r="AK333" s="203" t="str">
        <f t="shared" si="3"/>
        <v/>
      </c>
      <c r="AL333" s="203" t="str">
        <f t="shared" si="3"/>
        <v/>
      </c>
      <c r="AM333" s="216" t="str">
        <f t="shared" si="3"/>
        <v/>
      </c>
      <c r="AN333" s="203" t="str">
        <f t="shared" si="3"/>
        <v/>
      </c>
      <c r="AO333" s="203" t="str">
        <f t="shared" si="3"/>
        <v/>
      </c>
      <c r="AP333" s="203" t="str">
        <f t="shared" si="3"/>
        <v/>
      </c>
      <c r="AQ333" s="203" t="str">
        <f t="shared" si="3"/>
        <v/>
      </c>
      <c r="AR333" s="203" t="str">
        <f t="shared" si="3"/>
        <v/>
      </c>
      <c r="AS333" s="203" t="str">
        <f t="shared" si="3"/>
        <v/>
      </c>
      <c r="AT333" s="216" t="str">
        <f t="shared" si="3"/>
        <v/>
      </c>
      <c r="AU333" s="203" t="str">
        <f t="shared" si="3"/>
        <v/>
      </c>
      <c r="AV333" s="203" t="str">
        <f t="shared" si="3"/>
        <v/>
      </c>
      <c r="AW333" s="216" t="str">
        <f t="shared" si="3"/>
        <v/>
      </c>
      <c r="AX333" s="485"/>
      <c r="AY333" s="495"/>
      <c r="AZ333" s="495"/>
      <c r="BA333" s="514"/>
      <c r="BB333" s="521"/>
      <c r="BC333" s="527"/>
      <c r="BD333" s="527"/>
      <c r="BE333" s="527"/>
      <c r="BF333" s="538"/>
    </row>
    <row r="334" spans="1:73" ht="13.5" customHeight="1">
      <c r="C334" s="378"/>
      <c r="D334" s="378"/>
      <c r="E334" s="378"/>
      <c r="F334" s="378"/>
      <c r="G334" s="393"/>
      <c r="H334" s="400"/>
      <c r="AF334" s="380"/>
    </row>
    <row r="335" spans="1:73" ht="11.4" customHeight="1">
      <c r="A335" s="353"/>
      <c r="B335" s="353"/>
      <c r="C335" s="353"/>
      <c r="D335" s="353"/>
      <c r="E335" s="353"/>
      <c r="F335" s="353"/>
      <c r="G335" s="353"/>
      <c r="H335" s="401"/>
      <c r="I335" s="401"/>
      <c r="J335" s="401"/>
      <c r="K335" s="401"/>
      <c r="L335" s="401"/>
      <c r="M335" s="401"/>
      <c r="N335" s="401"/>
      <c r="O335" s="401"/>
      <c r="P335" s="401"/>
      <c r="Q335" s="401"/>
      <c r="R335" s="401"/>
      <c r="S335" s="401"/>
      <c r="T335" s="401"/>
      <c r="U335" s="401"/>
      <c r="V335" s="401"/>
      <c r="W335" s="401"/>
      <c r="X335" s="401"/>
      <c r="Y335" s="401"/>
      <c r="Z335" s="401"/>
      <c r="AA335" s="401"/>
      <c r="AB335" s="401"/>
      <c r="AC335" s="401"/>
      <c r="AD335" s="401"/>
      <c r="AE335" s="401"/>
      <c r="AF335" s="401"/>
      <c r="AG335" s="401"/>
      <c r="AH335" s="401"/>
      <c r="AI335" s="401"/>
      <c r="AJ335" s="401"/>
      <c r="AK335" s="401"/>
      <c r="AL335" s="401"/>
      <c r="AM335" s="401"/>
      <c r="AN335" s="401"/>
      <c r="AO335" s="401"/>
      <c r="AP335" s="401"/>
      <c r="AQ335" s="401"/>
      <c r="AR335" s="401"/>
      <c r="AS335" s="401"/>
      <c r="AT335" s="401"/>
      <c r="AU335" s="401"/>
      <c r="AV335" s="401"/>
      <c r="AW335" s="401"/>
      <c r="AX335" s="401"/>
      <c r="AY335" s="401"/>
      <c r="AZ335" s="401"/>
      <c r="BA335" s="401"/>
    </row>
    <row r="336" spans="1:73" ht="20.25" customHeight="1">
      <c r="A336" s="357"/>
      <c r="B336" s="357"/>
      <c r="C336" s="353"/>
      <c r="D336" s="353"/>
      <c r="E336" s="353"/>
      <c r="F336" s="353"/>
      <c r="G336" s="357"/>
      <c r="H336" s="357"/>
      <c r="I336" s="357"/>
      <c r="J336" s="357"/>
      <c r="K336" s="357"/>
      <c r="L336" s="357"/>
      <c r="M336" s="357"/>
      <c r="N336" s="357"/>
      <c r="O336" s="357"/>
      <c r="P336" s="357"/>
      <c r="Q336" s="357"/>
      <c r="R336" s="357"/>
      <c r="S336" s="357"/>
      <c r="T336" s="357"/>
      <c r="U336" s="357"/>
      <c r="V336" s="357"/>
      <c r="W336" s="357"/>
      <c r="X336" s="357"/>
      <c r="Y336" s="357"/>
      <c r="Z336" s="357"/>
      <c r="AA336" s="357"/>
      <c r="AB336" s="357"/>
      <c r="AC336" s="357"/>
      <c r="AD336" s="357"/>
      <c r="AE336" s="357"/>
      <c r="AF336" s="357"/>
      <c r="AG336" s="357"/>
      <c r="AH336" s="357"/>
      <c r="AI336" s="357"/>
      <c r="AJ336" s="357"/>
      <c r="AK336" s="357"/>
      <c r="AL336" s="357"/>
      <c r="AM336" s="357"/>
      <c r="AN336" s="357"/>
      <c r="AO336" s="357"/>
      <c r="AP336" s="357"/>
      <c r="AQ336" s="357"/>
      <c r="AR336" s="357"/>
      <c r="AS336" s="357"/>
      <c r="AT336" s="357"/>
      <c r="AU336" s="357"/>
      <c r="AV336" s="357"/>
      <c r="BN336" s="529"/>
      <c r="BO336" s="539"/>
      <c r="BP336" s="529"/>
      <c r="BQ336" s="529"/>
      <c r="BR336" s="529"/>
      <c r="BS336" s="540"/>
      <c r="BT336" s="541"/>
      <c r="BU336" s="541"/>
    </row>
    <row r="337" spans="1:43" ht="20.25" customHeight="1">
      <c r="A337" s="353"/>
      <c r="B337" s="353"/>
      <c r="C337" s="379"/>
      <c r="D337" s="379"/>
      <c r="E337" s="379"/>
      <c r="F337" s="379"/>
      <c r="G337" s="379"/>
      <c r="H337" s="380"/>
      <c r="I337" s="380"/>
      <c r="J337" s="353"/>
      <c r="K337" s="353"/>
      <c r="L337" s="353"/>
      <c r="M337" s="353"/>
      <c r="N337" s="353"/>
      <c r="O337" s="353"/>
      <c r="P337" s="353"/>
      <c r="Q337" s="353"/>
      <c r="R337" s="353"/>
      <c r="S337" s="353"/>
      <c r="T337" s="353"/>
      <c r="U337" s="353"/>
      <c r="V337" s="353"/>
      <c r="W337" s="353"/>
      <c r="X337" s="353"/>
      <c r="Y337" s="353"/>
      <c r="Z337" s="353"/>
      <c r="AA337" s="353"/>
      <c r="AB337" s="353"/>
      <c r="AC337" s="353"/>
      <c r="AD337" s="353"/>
      <c r="AE337" s="353"/>
      <c r="AF337" s="353"/>
      <c r="AG337" s="353"/>
      <c r="AH337" s="353"/>
      <c r="AI337" s="353"/>
      <c r="AJ337" s="353"/>
      <c r="AK337" s="353"/>
      <c r="AL337" s="353"/>
      <c r="AM337" s="353"/>
      <c r="AN337" s="353"/>
      <c r="AO337" s="353"/>
      <c r="AP337" s="353"/>
      <c r="AQ337" s="353"/>
    </row>
    <row r="338" spans="1:43" ht="20.25" customHeight="1">
      <c r="A338" s="353"/>
      <c r="B338" s="353"/>
      <c r="C338" s="379"/>
      <c r="D338" s="379"/>
      <c r="E338" s="379"/>
      <c r="F338" s="379"/>
      <c r="G338" s="379"/>
      <c r="H338" s="380"/>
      <c r="I338" s="380"/>
      <c r="J338" s="353"/>
      <c r="K338" s="353"/>
      <c r="L338" s="353"/>
      <c r="M338" s="353"/>
      <c r="N338" s="353"/>
      <c r="O338" s="353"/>
      <c r="P338" s="353"/>
      <c r="Q338" s="353"/>
      <c r="R338" s="353"/>
      <c r="S338" s="353"/>
      <c r="T338" s="353"/>
      <c r="U338" s="353"/>
      <c r="V338" s="353"/>
      <c r="W338" s="353"/>
      <c r="X338" s="353"/>
      <c r="Y338" s="353"/>
      <c r="Z338" s="353"/>
      <c r="AA338" s="353"/>
      <c r="AB338" s="353"/>
      <c r="AC338" s="353"/>
      <c r="AD338" s="353"/>
      <c r="AE338" s="353"/>
      <c r="AF338" s="353"/>
      <c r="AG338" s="353"/>
      <c r="AH338" s="353"/>
      <c r="AI338" s="353"/>
      <c r="AJ338" s="353"/>
      <c r="AK338" s="353"/>
      <c r="AL338" s="353"/>
      <c r="AM338" s="353"/>
      <c r="AN338" s="353"/>
      <c r="AO338" s="353"/>
      <c r="AP338" s="353"/>
      <c r="AQ338" s="353"/>
    </row>
    <row r="339" spans="1:43" ht="20.25" customHeight="1">
      <c r="A339" s="353"/>
      <c r="B339" s="353"/>
      <c r="C339" s="380"/>
      <c r="D339" s="380"/>
      <c r="E339" s="380"/>
      <c r="F339" s="380"/>
      <c r="G339" s="380"/>
      <c r="H339" s="353"/>
      <c r="I339" s="353"/>
      <c r="J339" s="353"/>
      <c r="K339" s="353"/>
      <c r="L339" s="353"/>
      <c r="M339" s="353"/>
      <c r="N339" s="353"/>
      <c r="O339" s="353"/>
      <c r="P339" s="353"/>
      <c r="Q339" s="353"/>
      <c r="R339" s="353"/>
      <c r="S339" s="353"/>
      <c r="T339" s="353"/>
      <c r="U339" s="353"/>
      <c r="V339" s="353"/>
      <c r="W339" s="353"/>
      <c r="X339" s="353"/>
      <c r="Y339" s="353"/>
      <c r="Z339" s="353"/>
      <c r="AA339" s="353"/>
      <c r="AB339" s="353"/>
      <c r="AC339" s="353"/>
      <c r="AD339" s="353"/>
      <c r="AE339" s="353"/>
      <c r="AF339" s="353"/>
      <c r="AG339" s="353"/>
      <c r="AH339" s="353"/>
      <c r="AI339" s="353"/>
      <c r="AJ339" s="353"/>
      <c r="AK339" s="353"/>
      <c r="AL339" s="353"/>
      <c r="AM339" s="353"/>
      <c r="AN339" s="353"/>
      <c r="AO339" s="353"/>
      <c r="AP339" s="353"/>
      <c r="AQ339" s="353"/>
    </row>
    <row r="340" spans="1:43" ht="20.25" customHeight="1">
      <c r="A340" s="353"/>
      <c r="B340" s="353"/>
      <c r="C340" s="380"/>
      <c r="D340" s="380"/>
      <c r="E340" s="380"/>
      <c r="F340" s="380"/>
      <c r="G340" s="380"/>
      <c r="H340" s="353"/>
      <c r="I340" s="353"/>
      <c r="J340" s="353"/>
      <c r="K340" s="353"/>
      <c r="L340" s="353"/>
      <c r="M340" s="353"/>
      <c r="N340" s="353"/>
      <c r="O340" s="353"/>
      <c r="P340" s="353"/>
      <c r="Q340" s="353"/>
      <c r="R340" s="353"/>
      <c r="S340" s="353"/>
      <c r="T340" s="353"/>
      <c r="U340" s="353"/>
      <c r="V340" s="353"/>
      <c r="W340" s="353"/>
      <c r="X340" s="353"/>
      <c r="Y340" s="353"/>
      <c r="Z340" s="353"/>
      <c r="AA340" s="353"/>
      <c r="AB340" s="353"/>
      <c r="AC340" s="353"/>
      <c r="AD340" s="353"/>
      <c r="AE340" s="353"/>
      <c r="AF340" s="353"/>
      <c r="AG340" s="353"/>
      <c r="AH340" s="353"/>
      <c r="AI340" s="353"/>
      <c r="AJ340" s="353"/>
      <c r="AK340" s="353"/>
      <c r="AL340" s="353"/>
      <c r="AM340" s="353"/>
      <c r="AN340" s="353"/>
      <c r="AO340" s="353"/>
      <c r="AP340" s="353"/>
      <c r="AQ340" s="353"/>
    </row>
    <row r="341" spans="1:43" ht="20.25" customHeight="1">
      <c r="A341" s="353"/>
      <c r="B341" s="353"/>
      <c r="C341" s="380"/>
      <c r="D341" s="380"/>
      <c r="E341" s="380"/>
      <c r="F341" s="380"/>
      <c r="G341" s="380"/>
      <c r="H341" s="353"/>
      <c r="I341" s="353"/>
      <c r="J341" s="353"/>
      <c r="K341" s="353"/>
      <c r="L341" s="353"/>
      <c r="M341" s="353"/>
      <c r="N341" s="353"/>
      <c r="O341" s="353"/>
      <c r="P341" s="353"/>
      <c r="Q341" s="353"/>
      <c r="R341" s="353"/>
      <c r="S341" s="353"/>
      <c r="T341" s="353"/>
      <c r="U341" s="353"/>
      <c r="V341" s="353"/>
      <c r="W341" s="353"/>
      <c r="X341" s="353"/>
      <c r="Y341" s="353"/>
      <c r="Z341" s="353"/>
      <c r="AA341" s="353"/>
      <c r="AB341" s="353"/>
      <c r="AC341" s="353"/>
      <c r="AD341" s="353"/>
      <c r="AE341" s="353"/>
      <c r="AF341" s="353"/>
      <c r="AG341" s="353"/>
      <c r="AH341" s="353"/>
      <c r="AI341" s="353"/>
      <c r="AJ341" s="353"/>
      <c r="AK341" s="353"/>
      <c r="AL341" s="353"/>
      <c r="AM341" s="353"/>
      <c r="AN341" s="353"/>
      <c r="AO341" s="353"/>
      <c r="AP341" s="353"/>
      <c r="AQ341" s="353"/>
    </row>
    <row r="342" spans="1:43" ht="20.25" customHeight="1">
      <c r="C342" s="380"/>
      <c r="D342" s="380"/>
      <c r="E342" s="380"/>
      <c r="F342" s="380"/>
      <c r="G342" s="380"/>
    </row>
  </sheetData>
  <mergeCells count="1552">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P61:R61"/>
    <mergeCell ref="AX61:AY61"/>
    <mergeCell ref="AZ61:BA61"/>
    <mergeCell ref="P62:R62"/>
    <mergeCell ref="AX62:AY62"/>
    <mergeCell ref="AZ62:BA62"/>
    <mergeCell ref="P63:R63"/>
    <mergeCell ref="AX63:AY63"/>
    <mergeCell ref="AZ63:BA63"/>
    <mergeCell ref="P64:R64"/>
    <mergeCell ref="AX64:AY64"/>
    <mergeCell ref="AZ64:BA64"/>
    <mergeCell ref="P65:R65"/>
    <mergeCell ref="AX65:AY65"/>
    <mergeCell ref="AZ65:BA65"/>
    <mergeCell ref="P66:R66"/>
    <mergeCell ref="AX66:AY66"/>
    <mergeCell ref="AZ66:BA66"/>
    <mergeCell ref="P67:R67"/>
    <mergeCell ref="AX67:AY67"/>
    <mergeCell ref="AZ67:BA67"/>
    <mergeCell ref="P68:R68"/>
    <mergeCell ref="AX68:AY68"/>
    <mergeCell ref="AZ68:BA68"/>
    <mergeCell ref="P69:R69"/>
    <mergeCell ref="AX69:AY69"/>
    <mergeCell ref="AZ69:BA69"/>
    <mergeCell ref="P70:R70"/>
    <mergeCell ref="AX70:AY70"/>
    <mergeCell ref="AZ70:BA70"/>
    <mergeCell ref="P71:R71"/>
    <mergeCell ref="AX71:AY71"/>
    <mergeCell ref="AZ71:BA71"/>
    <mergeCell ref="P72:R72"/>
    <mergeCell ref="AX72:AY72"/>
    <mergeCell ref="AZ72:BA72"/>
    <mergeCell ref="P73:R73"/>
    <mergeCell ref="AX73:AY73"/>
    <mergeCell ref="AZ73:BA73"/>
    <mergeCell ref="P74:R74"/>
    <mergeCell ref="AX74:AY74"/>
    <mergeCell ref="AZ74:BA74"/>
    <mergeCell ref="P75:R75"/>
    <mergeCell ref="AX75:AY75"/>
    <mergeCell ref="AZ75:BA75"/>
    <mergeCell ref="P76:R76"/>
    <mergeCell ref="AX76:AY76"/>
    <mergeCell ref="AZ76:BA76"/>
    <mergeCell ref="P77:R77"/>
    <mergeCell ref="AX77:AY77"/>
    <mergeCell ref="AZ77:BA77"/>
    <mergeCell ref="P78:R78"/>
    <mergeCell ref="AX78:AY78"/>
    <mergeCell ref="AZ78:BA78"/>
    <mergeCell ref="P79:R79"/>
    <mergeCell ref="AX79:AY79"/>
    <mergeCell ref="AZ79:BA79"/>
    <mergeCell ref="P80:R80"/>
    <mergeCell ref="AX80:AY80"/>
    <mergeCell ref="AZ80:BA80"/>
    <mergeCell ref="P81:R81"/>
    <mergeCell ref="AX81:AY81"/>
    <mergeCell ref="AZ81:BA81"/>
    <mergeCell ref="P82:R82"/>
    <mergeCell ref="AX82:AY82"/>
    <mergeCell ref="AZ82:BA82"/>
    <mergeCell ref="P83:R83"/>
    <mergeCell ref="AX83:AY83"/>
    <mergeCell ref="AZ83:BA83"/>
    <mergeCell ref="P84:R84"/>
    <mergeCell ref="AX84:AY84"/>
    <mergeCell ref="AZ84:BA84"/>
    <mergeCell ref="P85:R85"/>
    <mergeCell ref="AX85:AY85"/>
    <mergeCell ref="AZ85:BA85"/>
    <mergeCell ref="P86:R86"/>
    <mergeCell ref="AX86:AY86"/>
    <mergeCell ref="AZ86:BA86"/>
    <mergeCell ref="P87:R87"/>
    <mergeCell ref="AX87:AY87"/>
    <mergeCell ref="AZ87:BA87"/>
    <mergeCell ref="P88:R88"/>
    <mergeCell ref="AX88:AY88"/>
    <mergeCell ref="AZ88:BA88"/>
    <mergeCell ref="P89:R89"/>
    <mergeCell ref="AX89:AY89"/>
    <mergeCell ref="AZ89:BA89"/>
    <mergeCell ref="P90:R90"/>
    <mergeCell ref="AX90:AY90"/>
    <mergeCell ref="AZ90:BA90"/>
    <mergeCell ref="P91:R91"/>
    <mergeCell ref="AX91:AY91"/>
    <mergeCell ref="AZ91:BA91"/>
    <mergeCell ref="P92:R92"/>
    <mergeCell ref="AX92:AY92"/>
    <mergeCell ref="AZ92:BA92"/>
    <mergeCell ref="P93:R93"/>
    <mergeCell ref="AX93:AY93"/>
    <mergeCell ref="AZ93:BA93"/>
    <mergeCell ref="P94:R94"/>
    <mergeCell ref="AX94:AY94"/>
    <mergeCell ref="AZ94:BA94"/>
    <mergeCell ref="P95:R95"/>
    <mergeCell ref="AX95:AY95"/>
    <mergeCell ref="AZ95:BA95"/>
    <mergeCell ref="P96:R96"/>
    <mergeCell ref="AX96:AY96"/>
    <mergeCell ref="AZ96:BA96"/>
    <mergeCell ref="P97:R97"/>
    <mergeCell ref="AX97:AY97"/>
    <mergeCell ref="AZ97:BA97"/>
    <mergeCell ref="P98:R98"/>
    <mergeCell ref="AX98:AY98"/>
    <mergeCell ref="AZ98:BA98"/>
    <mergeCell ref="P99:R99"/>
    <mergeCell ref="AX99:AY99"/>
    <mergeCell ref="AZ99:BA99"/>
    <mergeCell ref="P100:R100"/>
    <mergeCell ref="AX100:AY100"/>
    <mergeCell ref="AZ100:BA100"/>
    <mergeCell ref="P101:R101"/>
    <mergeCell ref="AX101:AY101"/>
    <mergeCell ref="AZ101:BA101"/>
    <mergeCell ref="P102:R102"/>
    <mergeCell ref="AX102:AY102"/>
    <mergeCell ref="AZ102:BA102"/>
    <mergeCell ref="P103:R103"/>
    <mergeCell ref="AX103:AY103"/>
    <mergeCell ref="AZ103:BA103"/>
    <mergeCell ref="P104:R104"/>
    <mergeCell ref="AX104:AY104"/>
    <mergeCell ref="AZ104:BA104"/>
    <mergeCell ref="P105:R105"/>
    <mergeCell ref="AX105:AY105"/>
    <mergeCell ref="AZ105:BA105"/>
    <mergeCell ref="P106:R106"/>
    <mergeCell ref="AX106:AY106"/>
    <mergeCell ref="AZ106:BA106"/>
    <mergeCell ref="P107:R107"/>
    <mergeCell ref="AX107:AY107"/>
    <mergeCell ref="AZ107:BA107"/>
    <mergeCell ref="P108:R108"/>
    <mergeCell ref="AX108:AY108"/>
    <mergeCell ref="AZ108:BA108"/>
    <mergeCell ref="P109:R109"/>
    <mergeCell ref="AX109:AY109"/>
    <mergeCell ref="AZ109:BA109"/>
    <mergeCell ref="P110:R110"/>
    <mergeCell ref="AX110:AY110"/>
    <mergeCell ref="AZ110:BA110"/>
    <mergeCell ref="P111:R111"/>
    <mergeCell ref="AX111:AY111"/>
    <mergeCell ref="AZ111:BA111"/>
    <mergeCell ref="P112:R112"/>
    <mergeCell ref="AX112:AY112"/>
    <mergeCell ref="AZ112:BA112"/>
    <mergeCell ref="P113:R113"/>
    <mergeCell ref="AX113:AY113"/>
    <mergeCell ref="AZ113:BA113"/>
    <mergeCell ref="P114:R114"/>
    <mergeCell ref="AX114:AY114"/>
    <mergeCell ref="AZ114:BA114"/>
    <mergeCell ref="P115:R115"/>
    <mergeCell ref="AX115:AY115"/>
    <mergeCell ref="AZ115:BA115"/>
    <mergeCell ref="P116:R116"/>
    <mergeCell ref="AX116:AY116"/>
    <mergeCell ref="AZ116:BA116"/>
    <mergeCell ref="P117:R117"/>
    <mergeCell ref="AX117:AY117"/>
    <mergeCell ref="AZ117:BA117"/>
    <mergeCell ref="P118:R118"/>
    <mergeCell ref="AX118:AY118"/>
    <mergeCell ref="AZ118:BA118"/>
    <mergeCell ref="P119:R119"/>
    <mergeCell ref="AX119:AY119"/>
    <mergeCell ref="AZ119:BA119"/>
    <mergeCell ref="P120:R120"/>
    <mergeCell ref="AX120:AY120"/>
    <mergeCell ref="AZ120:BA120"/>
    <mergeCell ref="P121:R121"/>
    <mergeCell ref="AX121:AY121"/>
    <mergeCell ref="AZ121:BA121"/>
    <mergeCell ref="P122:R122"/>
    <mergeCell ref="AX122:AY122"/>
    <mergeCell ref="AZ122:BA122"/>
    <mergeCell ref="P123:R123"/>
    <mergeCell ref="AX123:AY123"/>
    <mergeCell ref="AZ123:BA123"/>
    <mergeCell ref="P124:R124"/>
    <mergeCell ref="AX124:AY124"/>
    <mergeCell ref="AZ124:BA124"/>
    <mergeCell ref="P125:R125"/>
    <mergeCell ref="AX125:AY125"/>
    <mergeCell ref="AZ125:BA125"/>
    <mergeCell ref="P126:R126"/>
    <mergeCell ref="AX126:AY126"/>
    <mergeCell ref="AZ126:BA126"/>
    <mergeCell ref="P127:R127"/>
    <mergeCell ref="AX127:AY127"/>
    <mergeCell ref="AZ127:BA127"/>
    <mergeCell ref="P128:R128"/>
    <mergeCell ref="AX128:AY128"/>
    <mergeCell ref="AZ128:BA128"/>
    <mergeCell ref="P129:R129"/>
    <mergeCell ref="AX129:AY129"/>
    <mergeCell ref="AZ129:BA129"/>
    <mergeCell ref="P130:R130"/>
    <mergeCell ref="AX130:AY130"/>
    <mergeCell ref="AZ130:BA130"/>
    <mergeCell ref="P131:R131"/>
    <mergeCell ref="AX131:AY131"/>
    <mergeCell ref="AZ131:BA131"/>
    <mergeCell ref="P132:R132"/>
    <mergeCell ref="AX132:AY132"/>
    <mergeCell ref="AZ132:BA132"/>
    <mergeCell ref="P133:R133"/>
    <mergeCell ref="AX133:AY133"/>
    <mergeCell ref="AZ133:BA133"/>
    <mergeCell ref="P134:R134"/>
    <mergeCell ref="AX134:AY134"/>
    <mergeCell ref="AZ134:BA134"/>
    <mergeCell ref="P135:R135"/>
    <mergeCell ref="AX135:AY135"/>
    <mergeCell ref="AZ135:BA135"/>
    <mergeCell ref="P136:R136"/>
    <mergeCell ref="AX136:AY136"/>
    <mergeCell ref="AZ136:BA136"/>
    <mergeCell ref="P137:R137"/>
    <mergeCell ref="AX137:AY137"/>
    <mergeCell ref="AZ137:BA137"/>
    <mergeCell ref="P138:R138"/>
    <mergeCell ref="AX138:AY138"/>
    <mergeCell ref="AZ138:BA138"/>
    <mergeCell ref="P139:R139"/>
    <mergeCell ref="AX139:AY139"/>
    <mergeCell ref="AZ139:BA139"/>
    <mergeCell ref="P140:R140"/>
    <mergeCell ref="AX140:AY140"/>
    <mergeCell ref="AZ140:BA140"/>
    <mergeCell ref="P141:R141"/>
    <mergeCell ref="AX141:AY141"/>
    <mergeCell ref="AZ141:BA141"/>
    <mergeCell ref="P142:R142"/>
    <mergeCell ref="AX142:AY142"/>
    <mergeCell ref="AZ142:BA142"/>
    <mergeCell ref="P143:R143"/>
    <mergeCell ref="AX143:AY143"/>
    <mergeCell ref="AZ143:BA143"/>
    <mergeCell ref="P144:R144"/>
    <mergeCell ref="AX144:AY144"/>
    <mergeCell ref="AZ144:BA144"/>
    <mergeCell ref="P145:R145"/>
    <mergeCell ref="AX145:AY145"/>
    <mergeCell ref="AZ145:BA145"/>
    <mergeCell ref="P146:R146"/>
    <mergeCell ref="AX146:AY146"/>
    <mergeCell ref="AZ146:BA146"/>
    <mergeCell ref="P147:R147"/>
    <mergeCell ref="AX147:AY147"/>
    <mergeCell ref="AZ147:BA147"/>
    <mergeCell ref="P148:R148"/>
    <mergeCell ref="AX148:AY148"/>
    <mergeCell ref="AZ148:BA148"/>
    <mergeCell ref="P149:R149"/>
    <mergeCell ref="AX149:AY149"/>
    <mergeCell ref="AZ149:BA149"/>
    <mergeCell ref="P150:R150"/>
    <mergeCell ref="AX150:AY150"/>
    <mergeCell ref="AZ150:BA150"/>
    <mergeCell ref="P151:R151"/>
    <mergeCell ref="AX151:AY151"/>
    <mergeCell ref="AZ151:BA151"/>
    <mergeCell ref="P152:R152"/>
    <mergeCell ref="AX152:AY152"/>
    <mergeCell ref="AZ152:BA152"/>
    <mergeCell ref="P153:R153"/>
    <mergeCell ref="AX153:AY153"/>
    <mergeCell ref="AZ153:BA153"/>
    <mergeCell ref="P154:R154"/>
    <mergeCell ref="AX154:AY154"/>
    <mergeCell ref="AZ154:BA154"/>
    <mergeCell ref="P155:R155"/>
    <mergeCell ref="AX155:AY155"/>
    <mergeCell ref="AZ155:BA155"/>
    <mergeCell ref="P156:R156"/>
    <mergeCell ref="AX156:AY156"/>
    <mergeCell ref="AZ156:BA156"/>
    <mergeCell ref="P157:R157"/>
    <mergeCell ref="AX157:AY157"/>
    <mergeCell ref="AZ157:BA157"/>
    <mergeCell ref="P158:R158"/>
    <mergeCell ref="AX158:AY158"/>
    <mergeCell ref="AZ158:BA158"/>
    <mergeCell ref="P159:R159"/>
    <mergeCell ref="AX159:AY159"/>
    <mergeCell ref="AZ159:BA159"/>
    <mergeCell ref="P160:R160"/>
    <mergeCell ref="AX160:AY160"/>
    <mergeCell ref="AZ160:BA160"/>
    <mergeCell ref="P161:R161"/>
    <mergeCell ref="AX161:AY161"/>
    <mergeCell ref="AZ161:BA161"/>
    <mergeCell ref="P162:R162"/>
    <mergeCell ref="AX162:AY162"/>
    <mergeCell ref="AZ162:BA162"/>
    <mergeCell ref="P163:R163"/>
    <mergeCell ref="AX163:AY163"/>
    <mergeCell ref="AZ163:BA163"/>
    <mergeCell ref="P164:R164"/>
    <mergeCell ref="AX164:AY164"/>
    <mergeCell ref="AZ164:BA164"/>
    <mergeCell ref="P165:R165"/>
    <mergeCell ref="AX165:AY165"/>
    <mergeCell ref="AZ165:BA165"/>
    <mergeCell ref="P166:R166"/>
    <mergeCell ref="AX166:AY166"/>
    <mergeCell ref="AZ166:BA166"/>
    <mergeCell ref="P167:R167"/>
    <mergeCell ref="AX167:AY167"/>
    <mergeCell ref="AZ167:BA167"/>
    <mergeCell ref="P168:R168"/>
    <mergeCell ref="AX168:AY168"/>
    <mergeCell ref="AZ168:BA168"/>
    <mergeCell ref="P169:R169"/>
    <mergeCell ref="AX169:AY169"/>
    <mergeCell ref="AZ169:BA169"/>
    <mergeCell ref="P170:R170"/>
    <mergeCell ref="AX170:AY170"/>
    <mergeCell ref="AZ170:BA170"/>
    <mergeCell ref="P171:R171"/>
    <mergeCell ref="AX171:AY171"/>
    <mergeCell ref="AZ171:BA171"/>
    <mergeCell ref="P172:R172"/>
    <mergeCell ref="AX172:AY172"/>
    <mergeCell ref="AZ172:BA172"/>
    <mergeCell ref="P173:R173"/>
    <mergeCell ref="AX173:AY173"/>
    <mergeCell ref="AZ173:BA173"/>
    <mergeCell ref="P174:R174"/>
    <mergeCell ref="AX174:AY174"/>
    <mergeCell ref="AZ174:BA174"/>
    <mergeCell ref="P175:R175"/>
    <mergeCell ref="AX175:AY175"/>
    <mergeCell ref="AZ175:BA175"/>
    <mergeCell ref="P176:R176"/>
    <mergeCell ref="AX176:AY176"/>
    <mergeCell ref="AZ176:BA176"/>
    <mergeCell ref="P177:R177"/>
    <mergeCell ref="AX177:AY177"/>
    <mergeCell ref="AZ177:BA177"/>
    <mergeCell ref="P178:R178"/>
    <mergeCell ref="AX178:AY178"/>
    <mergeCell ref="AZ178:BA178"/>
    <mergeCell ref="P179:R179"/>
    <mergeCell ref="AX179:AY179"/>
    <mergeCell ref="AZ179:BA179"/>
    <mergeCell ref="P180:R180"/>
    <mergeCell ref="AX180:AY180"/>
    <mergeCell ref="AZ180:BA180"/>
    <mergeCell ref="P181:R181"/>
    <mergeCell ref="AX181:AY181"/>
    <mergeCell ref="AZ181:BA181"/>
    <mergeCell ref="P182:R182"/>
    <mergeCell ref="AX182:AY182"/>
    <mergeCell ref="AZ182:BA182"/>
    <mergeCell ref="P183:R183"/>
    <mergeCell ref="AX183:AY183"/>
    <mergeCell ref="AZ183:BA183"/>
    <mergeCell ref="P184:R184"/>
    <mergeCell ref="AX184:AY184"/>
    <mergeCell ref="AZ184:BA184"/>
    <mergeCell ref="P185:R185"/>
    <mergeCell ref="AX185:AY185"/>
    <mergeCell ref="AZ185:BA185"/>
    <mergeCell ref="P186:R186"/>
    <mergeCell ref="AX186:AY186"/>
    <mergeCell ref="AZ186:BA186"/>
    <mergeCell ref="P187:R187"/>
    <mergeCell ref="AX187:AY187"/>
    <mergeCell ref="AZ187:BA187"/>
    <mergeCell ref="P188:R188"/>
    <mergeCell ref="AX188:AY188"/>
    <mergeCell ref="AZ188:BA188"/>
    <mergeCell ref="P189:R189"/>
    <mergeCell ref="AX189:AY189"/>
    <mergeCell ref="AZ189:BA189"/>
    <mergeCell ref="P190:R190"/>
    <mergeCell ref="AX190:AY190"/>
    <mergeCell ref="AZ190:BA190"/>
    <mergeCell ref="P191:R191"/>
    <mergeCell ref="AX191:AY191"/>
    <mergeCell ref="AZ191:BA191"/>
    <mergeCell ref="P192:R192"/>
    <mergeCell ref="AX192:AY192"/>
    <mergeCell ref="AZ192:BA192"/>
    <mergeCell ref="P193:R193"/>
    <mergeCell ref="AX193:AY193"/>
    <mergeCell ref="AZ193:BA193"/>
    <mergeCell ref="P194:R194"/>
    <mergeCell ref="AX194:AY194"/>
    <mergeCell ref="AZ194:BA194"/>
    <mergeCell ref="P195:R195"/>
    <mergeCell ref="AX195:AY195"/>
    <mergeCell ref="AZ195:BA195"/>
    <mergeCell ref="P196:R196"/>
    <mergeCell ref="AX196:AY196"/>
    <mergeCell ref="AZ196:BA196"/>
    <mergeCell ref="P197:R197"/>
    <mergeCell ref="AX197:AY197"/>
    <mergeCell ref="AZ197:BA197"/>
    <mergeCell ref="P198:R198"/>
    <mergeCell ref="AX198:AY198"/>
    <mergeCell ref="AZ198:BA198"/>
    <mergeCell ref="P199:R199"/>
    <mergeCell ref="AX199:AY199"/>
    <mergeCell ref="AZ199:BA199"/>
    <mergeCell ref="P200:R200"/>
    <mergeCell ref="AX200:AY200"/>
    <mergeCell ref="AZ200:BA200"/>
    <mergeCell ref="P201:R201"/>
    <mergeCell ref="AX201:AY201"/>
    <mergeCell ref="AZ201:BA201"/>
    <mergeCell ref="P202:R202"/>
    <mergeCell ref="AX202:AY202"/>
    <mergeCell ref="AZ202:BA202"/>
    <mergeCell ref="P203:R203"/>
    <mergeCell ref="AX203:AY203"/>
    <mergeCell ref="AZ203:BA203"/>
    <mergeCell ref="P204:R204"/>
    <mergeCell ref="AX204:AY204"/>
    <mergeCell ref="AZ204:BA204"/>
    <mergeCell ref="P205:R205"/>
    <mergeCell ref="AX205:AY205"/>
    <mergeCell ref="AZ205:BA205"/>
    <mergeCell ref="P206:R206"/>
    <mergeCell ref="AX206:AY206"/>
    <mergeCell ref="AZ206:BA206"/>
    <mergeCell ref="P207:R207"/>
    <mergeCell ref="AX207:AY207"/>
    <mergeCell ref="AZ207:BA207"/>
    <mergeCell ref="P208:R208"/>
    <mergeCell ref="AX208:AY208"/>
    <mergeCell ref="AZ208:BA208"/>
    <mergeCell ref="P209:R209"/>
    <mergeCell ref="AX209:AY209"/>
    <mergeCell ref="AZ209:BA209"/>
    <mergeCell ref="P210:R210"/>
    <mergeCell ref="AX210:AY210"/>
    <mergeCell ref="AZ210:BA210"/>
    <mergeCell ref="P211:R211"/>
    <mergeCell ref="AX211:AY211"/>
    <mergeCell ref="AZ211:BA211"/>
    <mergeCell ref="P212:R212"/>
    <mergeCell ref="AX212:AY212"/>
    <mergeCell ref="AZ212:BA212"/>
    <mergeCell ref="P213:R213"/>
    <mergeCell ref="AX213:AY213"/>
    <mergeCell ref="AZ213:BA213"/>
    <mergeCell ref="P214:R214"/>
    <mergeCell ref="AX214:AY214"/>
    <mergeCell ref="AZ214:BA214"/>
    <mergeCell ref="P215:R215"/>
    <mergeCell ref="AX215:AY215"/>
    <mergeCell ref="AZ215:BA215"/>
    <mergeCell ref="P216:R216"/>
    <mergeCell ref="AX216:AY216"/>
    <mergeCell ref="AZ216:BA216"/>
    <mergeCell ref="P217:R217"/>
    <mergeCell ref="AX217:AY217"/>
    <mergeCell ref="AZ217:BA217"/>
    <mergeCell ref="P218:R218"/>
    <mergeCell ref="AX218:AY218"/>
    <mergeCell ref="AZ218:BA218"/>
    <mergeCell ref="P219:R219"/>
    <mergeCell ref="AX219:AY219"/>
    <mergeCell ref="AZ219:BA219"/>
    <mergeCell ref="P220:R220"/>
    <mergeCell ref="AX220:AY220"/>
    <mergeCell ref="AZ220:BA220"/>
    <mergeCell ref="P221:R221"/>
    <mergeCell ref="AX221:AY221"/>
    <mergeCell ref="AZ221:BA221"/>
    <mergeCell ref="P222:R222"/>
    <mergeCell ref="AX222:AY222"/>
    <mergeCell ref="AZ222:BA222"/>
    <mergeCell ref="P223:R223"/>
    <mergeCell ref="AX223:AY223"/>
    <mergeCell ref="AZ223:BA223"/>
    <mergeCell ref="P224:R224"/>
    <mergeCell ref="AX224:AY224"/>
    <mergeCell ref="AZ224:BA224"/>
    <mergeCell ref="P225:R225"/>
    <mergeCell ref="AX225:AY225"/>
    <mergeCell ref="AZ225:BA225"/>
    <mergeCell ref="P226:R226"/>
    <mergeCell ref="AX226:AY226"/>
    <mergeCell ref="AZ226:BA226"/>
    <mergeCell ref="P227:R227"/>
    <mergeCell ref="AX227:AY227"/>
    <mergeCell ref="AZ227:BA227"/>
    <mergeCell ref="P228:R228"/>
    <mergeCell ref="AX228:AY228"/>
    <mergeCell ref="AZ228:BA228"/>
    <mergeCell ref="P229:R229"/>
    <mergeCell ref="AX229:AY229"/>
    <mergeCell ref="AZ229:BA229"/>
    <mergeCell ref="P230:R230"/>
    <mergeCell ref="AX230:AY230"/>
    <mergeCell ref="AZ230:BA230"/>
    <mergeCell ref="P231:R231"/>
    <mergeCell ref="AX231:AY231"/>
    <mergeCell ref="AZ231:BA231"/>
    <mergeCell ref="P232:R232"/>
    <mergeCell ref="AX232:AY232"/>
    <mergeCell ref="AZ232:BA232"/>
    <mergeCell ref="P233:R233"/>
    <mergeCell ref="AX233:AY233"/>
    <mergeCell ref="AZ233:BA233"/>
    <mergeCell ref="P234:R234"/>
    <mergeCell ref="AX234:AY234"/>
    <mergeCell ref="AZ234:BA234"/>
    <mergeCell ref="P235:R235"/>
    <mergeCell ref="AX235:AY235"/>
    <mergeCell ref="AZ235:BA235"/>
    <mergeCell ref="P236:R236"/>
    <mergeCell ref="AX236:AY236"/>
    <mergeCell ref="AZ236:BA236"/>
    <mergeCell ref="P237:R237"/>
    <mergeCell ref="AX237:AY237"/>
    <mergeCell ref="AZ237:BA237"/>
    <mergeCell ref="P238:R238"/>
    <mergeCell ref="AX238:AY238"/>
    <mergeCell ref="AZ238:BA238"/>
    <mergeCell ref="P239:R239"/>
    <mergeCell ref="AX239:AY239"/>
    <mergeCell ref="AZ239:BA239"/>
    <mergeCell ref="P240:R240"/>
    <mergeCell ref="AX240:AY240"/>
    <mergeCell ref="AZ240:BA240"/>
    <mergeCell ref="P241:R241"/>
    <mergeCell ref="AX241:AY241"/>
    <mergeCell ref="AZ241:BA241"/>
    <mergeCell ref="P242:R242"/>
    <mergeCell ref="AX242:AY242"/>
    <mergeCell ref="AZ242:BA242"/>
    <mergeCell ref="P243:R243"/>
    <mergeCell ref="AX243:AY243"/>
    <mergeCell ref="AZ243:BA243"/>
    <mergeCell ref="P244:R244"/>
    <mergeCell ref="AX244:AY244"/>
    <mergeCell ref="AZ244:BA244"/>
    <mergeCell ref="P245:R245"/>
    <mergeCell ref="AX245:AY245"/>
    <mergeCell ref="AZ245:BA245"/>
    <mergeCell ref="P246:R246"/>
    <mergeCell ref="AX246:AY246"/>
    <mergeCell ref="AZ246:BA246"/>
    <mergeCell ref="P247:R247"/>
    <mergeCell ref="AX247:AY247"/>
    <mergeCell ref="AZ247:BA247"/>
    <mergeCell ref="P248:R248"/>
    <mergeCell ref="AX248:AY248"/>
    <mergeCell ref="AZ248:BA248"/>
    <mergeCell ref="P249:R249"/>
    <mergeCell ref="AX249:AY249"/>
    <mergeCell ref="AZ249:BA249"/>
    <mergeCell ref="P250:R250"/>
    <mergeCell ref="AX250:AY250"/>
    <mergeCell ref="AZ250:BA250"/>
    <mergeCell ref="P251:R251"/>
    <mergeCell ref="AX251:AY251"/>
    <mergeCell ref="AZ251:BA251"/>
    <mergeCell ref="P252:R252"/>
    <mergeCell ref="AX252:AY252"/>
    <mergeCell ref="AZ252:BA252"/>
    <mergeCell ref="P253:R253"/>
    <mergeCell ref="AX253:AY253"/>
    <mergeCell ref="AZ253:BA253"/>
    <mergeCell ref="P254:R254"/>
    <mergeCell ref="AX254:AY254"/>
    <mergeCell ref="AZ254:BA254"/>
    <mergeCell ref="P255:R255"/>
    <mergeCell ref="AX255:AY255"/>
    <mergeCell ref="AZ255:BA255"/>
    <mergeCell ref="P256:R256"/>
    <mergeCell ref="AX256:AY256"/>
    <mergeCell ref="AZ256:BA256"/>
    <mergeCell ref="P257:R257"/>
    <mergeCell ref="AX257:AY257"/>
    <mergeCell ref="AZ257:BA257"/>
    <mergeCell ref="P258:R258"/>
    <mergeCell ref="AX258:AY258"/>
    <mergeCell ref="AZ258:BA258"/>
    <mergeCell ref="P259:R259"/>
    <mergeCell ref="AX259:AY259"/>
    <mergeCell ref="AZ259:BA259"/>
    <mergeCell ref="P260:R260"/>
    <mergeCell ref="AX260:AY260"/>
    <mergeCell ref="AZ260:BA260"/>
    <mergeCell ref="P261:R261"/>
    <mergeCell ref="AX261:AY261"/>
    <mergeCell ref="AZ261:BA261"/>
    <mergeCell ref="P262:R262"/>
    <mergeCell ref="AX262:AY262"/>
    <mergeCell ref="AZ262:BA262"/>
    <mergeCell ref="P263:R263"/>
    <mergeCell ref="AX263:AY263"/>
    <mergeCell ref="AZ263:BA263"/>
    <mergeCell ref="P264:R264"/>
    <mergeCell ref="AX264:AY264"/>
    <mergeCell ref="AZ264:BA264"/>
    <mergeCell ref="P265:R265"/>
    <mergeCell ref="AX265:AY265"/>
    <mergeCell ref="AZ265:BA265"/>
    <mergeCell ref="P266:R266"/>
    <mergeCell ref="AX266:AY266"/>
    <mergeCell ref="AZ266:BA266"/>
    <mergeCell ref="P267:R267"/>
    <mergeCell ref="AX267:AY267"/>
    <mergeCell ref="AZ267:BA267"/>
    <mergeCell ref="P268:R268"/>
    <mergeCell ref="AX268:AY268"/>
    <mergeCell ref="AZ268:BA268"/>
    <mergeCell ref="P269:R269"/>
    <mergeCell ref="AX269:AY269"/>
    <mergeCell ref="AZ269:BA269"/>
    <mergeCell ref="P270:R270"/>
    <mergeCell ref="AX270:AY270"/>
    <mergeCell ref="AZ270:BA270"/>
    <mergeCell ref="P271:R271"/>
    <mergeCell ref="AX271:AY271"/>
    <mergeCell ref="AZ271:BA271"/>
    <mergeCell ref="P272:R272"/>
    <mergeCell ref="AX272:AY272"/>
    <mergeCell ref="AZ272:BA272"/>
    <mergeCell ref="P273:R273"/>
    <mergeCell ref="AX273:AY273"/>
    <mergeCell ref="AZ273:BA273"/>
    <mergeCell ref="P274:R274"/>
    <mergeCell ref="AX274:AY274"/>
    <mergeCell ref="AZ274:BA274"/>
    <mergeCell ref="P275:R275"/>
    <mergeCell ref="AX275:AY275"/>
    <mergeCell ref="AZ275:BA275"/>
    <mergeCell ref="P276:R276"/>
    <mergeCell ref="AX276:AY276"/>
    <mergeCell ref="AZ276:BA276"/>
    <mergeCell ref="P277:R277"/>
    <mergeCell ref="AX277:AY277"/>
    <mergeCell ref="AZ277:BA277"/>
    <mergeCell ref="P278:R278"/>
    <mergeCell ref="AX278:AY278"/>
    <mergeCell ref="AZ278:BA278"/>
    <mergeCell ref="P279:R279"/>
    <mergeCell ref="AX279:AY279"/>
    <mergeCell ref="AZ279:BA279"/>
    <mergeCell ref="P280:R280"/>
    <mergeCell ref="AX280:AY280"/>
    <mergeCell ref="AZ280:BA280"/>
    <mergeCell ref="P281:R281"/>
    <mergeCell ref="AX281:AY281"/>
    <mergeCell ref="AZ281:BA281"/>
    <mergeCell ref="P282:R282"/>
    <mergeCell ref="AX282:AY282"/>
    <mergeCell ref="AZ282:BA282"/>
    <mergeCell ref="P283:R283"/>
    <mergeCell ref="AX283:AY283"/>
    <mergeCell ref="AZ283:BA283"/>
    <mergeCell ref="P284:R284"/>
    <mergeCell ref="AX284:AY284"/>
    <mergeCell ref="AZ284:BA284"/>
    <mergeCell ref="P285:R285"/>
    <mergeCell ref="AX285:AY285"/>
    <mergeCell ref="AZ285:BA285"/>
    <mergeCell ref="P286:R286"/>
    <mergeCell ref="AX286:AY286"/>
    <mergeCell ref="AZ286:BA286"/>
    <mergeCell ref="P287:R287"/>
    <mergeCell ref="AX287:AY287"/>
    <mergeCell ref="AZ287:BA287"/>
    <mergeCell ref="P288:R288"/>
    <mergeCell ref="AX288:AY288"/>
    <mergeCell ref="AZ288:BA288"/>
    <mergeCell ref="P289:R289"/>
    <mergeCell ref="AX289:AY289"/>
    <mergeCell ref="AZ289:BA289"/>
    <mergeCell ref="P290:R290"/>
    <mergeCell ref="AX290:AY290"/>
    <mergeCell ref="AZ290:BA290"/>
    <mergeCell ref="P291:R291"/>
    <mergeCell ref="AX291:AY291"/>
    <mergeCell ref="AZ291:BA291"/>
    <mergeCell ref="P292:R292"/>
    <mergeCell ref="AX292:AY292"/>
    <mergeCell ref="AZ292:BA292"/>
    <mergeCell ref="P293:R293"/>
    <mergeCell ref="AX293:AY293"/>
    <mergeCell ref="AZ293:BA293"/>
    <mergeCell ref="P294:R294"/>
    <mergeCell ref="AX294:AY294"/>
    <mergeCell ref="AZ294:BA294"/>
    <mergeCell ref="P295:R295"/>
    <mergeCell ref="AX295:AY295"/>
    <mergeCell ref="AZ295:BA295"/>
    <mergeCell ref="P296:R296"/>
    <mergeCell ref="AX296:AY296"/>
    <mergeCell ref="AZ296:BA296"/>
    <mergeCell ref="P297:R297"/>
    <mergeCell ref="AX297:AY297"/>
    <mergeCell ref="AZ297:BA297"/>
    <mergeCell ref="P298:R298"/>
    <mergeCell ref="AX298:AY298"/>
    <mergeCell ref="AZ298:BA298"/>
    <mergeCell ref="P299:R299"/>
    <mergeCell ref="AX299:AY299"/>
    <mergeCell ref="AZ299:BA299"/>
    <mergeCell ref="P300:R300"/>
    <mergeCell ref="AX300:AY300"/>
    <mergeCell ref="AZ300:BA300"/>
    <mergeCell ref="P301:R301"/>
    <mergeCell ref="AX301:AY301"/>
    <mergeCell ref="AZ301:BA301"/>
    <mergeCell ref="P302:R302"/>
    <mergeCell ref="AX302:AY302"/>
    <mergeCell ref="AZ302:BA302"/>
    <mergeCell ref="P303:R303"/>
    <mergeCell ref="AX303:AY303"/>
    <mergeCell ref="AZ303:BA303"/>
    <mergeCell ref="P304:R304"/>
    <mergeCell ref="AX304:AY304"/>
    <mergeCell ref="AZ304:BA304"/>
    <mergeCell ref="P305:R305"/>
    <mergeCell ref="AX305:AY305"/>
    <mergeCell ref="AZ305:BA305"/>
    <mergeCell ref="P306:R306"/>
    <mergeCell ref="AX306:AY306"/>
    <mergeCell ref="AZ306:BA306"/>
    <mergeCell ref="P307:R307"/>
    <mergeCell ref="AX307:AY307"/>
    <mergeCell ref="AZ307:BA307"/>
    <mergeCell ref="P308:R308"/>
    <mergeCell ref="AX308:AY308"/>
    <mergeCell ref="AZ308:BA308"/>
    <mergeCell ref="P309:R309"/>
    <mergeCell ref="AX309:AY309"/>
    <mergeCell ref="AZ309:BA309"/>
    <mergeCell ref="P310:R310"/>
    <mergeCell ref="AX310:AY310"/>
    <mergeCell ref="AZ310:BA310"/>
    <mergeCell ref="P311:R311"/>
    <mergeCell ref="AX311:AY311"/>
    <mergeCell ref="AZ311:BA311"/>
    <mergeCell ref="P312:R312"/>
    <mergeCell ref="AX312:AY312"/>
    <mergeCell ref="AZ312:BA312"/>
    <mergeCell ref="P313:R313"/>
    <mergeCell ref="AX313:AY313"/>
    <mergeCell ref="AZ313:BA313"/>
    <mergeCell ref="P314:R314"/>
    <mergeCell ref="AX314:AY314"/>
    <mergeCell ref="AZ314:BA314"/>
    <mergeCell ref="P315:R315"/>
    <mergeCell ref="AX315:AY315"/>
    <mergeCell ref="AZ315:BA315"/>
    <mergeCell ref="P316:R316"/>
    <mergeCell ref="AX316:AY316"/>
    <mergeCell ref="AZ316:BA316"/>
    <mergeCell ref="P317:R317"/>
    <mergeCell ref="AX317:AY317"/>
    <mergeCell ref="AZ317:BA317"/>
    <mergeCell ref="P318:R318"/>
    <mergeCell ref="AX318:AY318"/>
    <mergeCell ref="AZ318:BA318"/>
    <mergeCell ref="P319:R319"/>
    <mergeCell ref="AX319:AY319"/>
    <mergeCell ref="AZ319:BA319"/>
    <mergeCell ref="P320:R320"/>
    <mergeCell ref="AX320:AY320"/>
    <mergeCell ref="AZ320:BA320"/>
    <mergeCell ref="P321:R321"/>
    <mergeCell ref="AX321:AY321"/>
    <mergeCell ref="AZ321:BA321"/>
    <mergeCell ref="M323:R323"/>
    <mergeCell ref="AX323:AY323"/>
    <mergeCell ref="AZ323:BA323"/>
    <mergeCell ref="M324:R324"/>
    <mergeCell ref="AX324:AY324"/>
    <mergeCell ref="AZ324:BA324"/>
    <mergeCell ref="M325:R325"/>
    <mergeCell ref="AX325:AY325"/>
    <mergeCell ref="AZ325:BA325"/>
    <mergeCell ref="G326:R326"/>
    <mergeCell ref="G327:R327"/>
    <mergeCell ref="G328:R328"/>
    <mergeCell ref="L329:R329"/>
    <mergeCell ref="L330:R330"/>
    <mergeCell ref="L331:R331"/>
    <mergeCell ref="L332:R332"/>
    <mergeCell ref="L333:R333"/>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1:B63"/>
    <mergeCell ref="C61:E63"/>
    <mergeCell ref="G61:G63"/>
    <mergeCell ref="H61:K63"/>
    <mergeCell ref="L61:O63"/>
    <mergeCell ref="BB61:BF63"/>
    <mergeCell ref="B64:B66"/>
    <mergeCell ref="C64:E66"/>
    <mergeCell ref="G64:G66"/>
    <mergeCell ref="H64:K66"/>
    <mergeCell ref="L64:O66"/>
    <mergeCell ref="BB64:BF66"/>
    <mergeCell ref="B67:B69"/>
    <mergeCell ref="C67:E69"/>
    <mergeCell ref="G67:G69"/>
    <mergeCell ref="H67:K69"/>
    <mergeCell ref="L67:O69"/>
    <mergeCell ref="BB67:BF69"/>
    <mergeCell ref="B70:B72"/>
    <mergeCell ref="C70:E72"/>
    <mergeCell ref="G70:G72"/>
    <mergeCell ref="H70:K72"/>
    <mergeCell ref="L70:O72"/>
    <mergeCell ref="BB70:BF72"/>
    <mergeCell ref="B73:B75"/>
    <mergeCell ref="C73:E75"/>
    <mergeCell ref="G73:G75"/>
    <mergeCell ref="H73:K75"/>
    <mergeCell ref="L73:O75"/>
    <mergeCell ref="BB73:BF75"/>
    <mergeCell ref="B76:B78"/>
    <mergeCell ref="C76:E78"/>
    <mergeCell ref="G76:G78"/>
    <mergeCell ref="H76:K78"/>
    <mergeCell ref="L76:O78"/>
    <mergeCell ref="BB76:BF78"/>
    <mergeCell ref="B79:B81"/>
    <mergeCell ref="C79:E81"/>
    <mergeCell ref="G79:G81"/>
    <mergeCell ref="H79:K81"/>
    <mergeCell ref="L79:O81"/>
    <mergeCell ref="BB79:BF81"/>
    <mergeCell ref="B82:B84"/>
    <mergeCell ref="C82:E84"/>
    <mergeCell ref="G82:G84"/>
    <mergeCell ref="H82:K84"/>
    <mergeCell ref="L82:O84"/>
    <mergeCell ref="BB82:BF84"/>
    <mergeCell ref="B85:B87"/>
    <mergeCell ref="C85:E87"/>
    <mergeCell ref="G85:G87"/>
    <mergeCell ref="H85:K87"/>
    <mergeCell ref="L85:O87"/>
    <mergeCell ref="BB85:BF87"/>
    <mergeCell ref="B88:B90"/>
    <mergeCell ref="C88:E90"/>
    <mergeCell ref="G88:G90"/>
    <mergeCell ref="H88:K90"/>
    <mergeCell ref="L88:O90"/>
    <mergeCell ref="BB88:BF90"/>
    <mergeCell ref="B91:B93"/>
    <mergeCell ref="C91:E93"/>
    <mergeCell ref="G91:G93"/>
    <mergeCell ref="H91:K93"/>
    <mergeCell ref="L91:O93"/>
    <mergeCell ref="BB91:BF93"/>
    <mergeCell ref="B94:B96"/>
    <mergeCell ref="C94:E96"/>
    <mergeCell ref="G94:G96"/>
    <mergeCell ref="H94:K96"/>
    <mergeCell ref="L94:O96"/>
    <mergeCell ref="BB94:BF96"/>
    <mergeCell ref="B97:B99"/>
    <mergeCell ref="C97:E99"/>
    <mergeCell ref="G97:G99"/>
    <mergeCell ref="H97:K99"/>
    <mergeCell ref="L97:O99"/>
    <mergeCell ref="BB97:BF99"/>
    <mergeCell ref="B100:B102"/>
    <mergeCell ref="C100:E102"/>
    <mergeCell ref="G100:G102"/>
    <mergeCell ref="H100:K102"/>
    <mergeCell ref="L100:O102"/>
    <mergeCell ref="BB100:BF102"/>
    <mergeCell ref="B103:B105"/>
    <mergeCell ref="C103:E105"/>
    <mergeCell ref="G103:G105"/>
    <mergeCell ref="H103:K105"/>
    <mergeCell ref="L103:O105"/>
    <mergeCell ref="BB103:BF105"/>
    <mergeCell ref="B106:B108"/>
    <mergeCell ref="C106:E108"/>
    <mergeCell ref="G106:G108"/>
    <mergeCell ref="H106:K108"/>
    <mergeCell ref="L106:O108"/>
    <mergeCell ref="BB106:BF108"/>
    <mergeCell ref="B109:B111"/>
    <mergeCell ref="C109:E111"/>
    <mergeCell ref="G109:G111"/>
    <mergeCell ref="H109:K111"/>
    <mergeCell ref="L109:O111"/>
    <mergeCell ref="BB109:BF111"/>
    <mergeCell ref="B112:B114"/>
    <mergeCell ref="C112:E114"/>
    <mergeCell ref="G112:G114"/>
    <mergeCell ref="H112:K114"/>
    <mergeCell ref="L112:O114"/>
    <mergeCell ref="BB112:BF114"/>
    <mergeCell ref="B115:B117"/>
    <mergeCell ref="C115:E117"/>
    <mergeCell ref="G115:G117"/>
    <mergeCell ref="H115:K117"/>
    <mergeCell ref="L115:O117"/>
    <mergeCell ref="BB115:BF117"/>
    <mergeCell ref="B118:B120"/>
    <mergeCell ref="C118:E120"/>
    <mergeCell ref="G118:G120"/>
    <mergeCell ref="H118:K120"/>
    <mergeCell ref="L118:O120"/>
    <mergeCell ref="BB118:BF120"/>
    <mergeCell ref="B121:B123"/>
    <mergeCell ref="C121:E123"/>
    <mergeCell ref="G121:G123"/>
    <mergeCell ref="H121:K123"/>
    <mergeCell ref="L121:O123"/>
    <mergeCell ref="BB121:BF123"/>
    <mergeCell ref="B124:B126"/>
    <mergeCell ref="C124:E126"/>
    <mergeCell ref="G124:G126"/>
    <mergeCell ref="H124:K126"/>
    <mergeCell ref="L124:O126"/>
    <mergeCell ref="BB124:BF126"/>
    <mergeCell ref="B127:B129"/>
    <mergeCell ref="C127:E129"/>
    <mergeCell ref="G127:G129"/>
    <mergeCell ref="H127:K129"/>
    <mergeCell ref="L127:O129"/>
    <mergeCell ref="BB127:BF129"/>
    <mergeCell ref="B130:B132"/>
    <mergeCell ref="C130:E132"/>
    <mergeCell ref="G130:G132"/>
    <mergeCell ref="H130:K132"/>
    <mergeCell ref="L130:O132"/>
    <mergeCell ref="BB130:BF132"/>
    <mergeCell ref="B133:B135"/>
    <mergeCell ref="C133:E135"/>
    <mergeCell ref="G133:G135"/>
    <mergeCell ref="H133:K135"/>
    <mergeCell ref="L133:O135"/>
    <mergeCell ref="BB133:BF135"/>
    <mergeCell ref="B136:B138"/>
    <mergeCell ref="C136:E138"/>
    <mergeCell ref="G136:G138"/>
    <mergeCell ref="H136:K138"/>
    <mergeCell ref="L136:O138"/>
    <mergeCell ref="BB136:BF138"/>
    <mergeCell ref="B139:B141"/>
    <mergeCell ref="C139:E141"/>
    <mergeCell ref="G139:G141"/>
    <mergeCell ref="H139:K141"/>
    <mergeCell ref="L139:O141"/>
    <mergeCell ref="BB139:BF141"/>
    <mergeCell ref="B142:B144"/>
    <mergeCell ref="C142:E144"/>
    <mergeCell ref="G142:G144"/>
    <mergeCell ref="H142:K144"/>
    <mergeCell ref="L142:O144"/>
    <mergeCell ref="BB142:BF144"/>
    <mergeCell ref="B145:B147"/>
    <mergeCell ref="C145:E147"/>
    <mergeCell ref="G145:G147"/>
    <mergeCell ref="H145:K147"/>
    <mergeCell ref="L145:O147"/>
    <mergeCell ref="BB145:BF147"/>
    <mergeCell ref="B148:B150"/>
    <mergeCell ref="C148:E150"/>
    <mergeCell ref="G148:G150"/>
    <mergeCell ref="H148:K150"/>
    <mergeCell ref="L148:O150"/>
    <mergeCell ref="BB148:BF150"/>
    <mergeCell ref="B151:B153"/>
    <mergeCell ref="C151:E153"/>
    <mergeCell ref="G151:G153"/>
    <mergeCell ref="H151:K153"/>
    <mergeCell ref="L151:O153"/>
    <mergeCell ref="BB151:BF153"/>
    <mergeCell ref="B154:B156"/>
    <mergeCell ref="C154:E156"/>
    <mergeCell ref="G154:G156"/>
    <mergeCell ref="H154:K156"/>
    <mergeCell ref="L154:O156"/>
    <mergeCell ref="BB154:BF156"/>
    <mergeCell ref="B157:B159"/>
    <mergeCell ref="C157:E159"/>
    <mergeCell ref="G157:G159"/>
    <mergeCell ref="H157:K159"/>
    <mergeCell ref="L157:O159"/>
    <mergeCell ref="BB157:BF159"/>
    <mergeCell ref="B160:B162"/>
    <mergeCell ref="C160:E162"/>
    <mergeCell ref="G160:G162"/>
    <mergeCell ref="H160:K162"/>
    <mergeCell ref="L160:O162"/>
    <mergeCell ref="BB160:BF162"/>
    <mergeCell ref="B163:B165"/>
    <mergeCell ref="C163:E165"/>
    <mergeCell ref="G163:G165"/>
    <mergeCell ref="H163:K165"/>
    <mergeCell ref="L163:O165"/>
    <mergeCell ref="BB163:BF165"/>
    <mergeCell ref="B166:B168"/>
    <mergeCell ref="C166:E168"/>
    <mergeCell ref="G166:G168"/>
    <mergeCell ref="H166:K168"/>
    <mergeCell ref="L166:O168"/>
    <mergeCell ref="BB166:BF168"/>
    <mergeCell ref="B169:B171"/>
    <mergeCell ref="C169:E171"/>
    <mergeCell ref="G169:G171"/>
    <mergeCell ref="H169:K171"/>
    <mergeCell ref="L169:O171"/>
    <mergeCell ref="BB169:BF171"/>
    <mergeCell ref="B172:B174"/>
    <mergeCell ref="C172:E174"/>
    <mergeCell ref="G172:G174"/>
    <mergeCell ref="H172:K174"/>
    <mergeCell ref="L172:O174"/>
    <mergeCell ref="BB172:BF174"/>
    <mergeCell ref="B175:B177"/>
    <mergeCell ref="C175:E177"/>
    <mergeCell ref="G175:G177"/>
    <mergeCell ref="H175:K177"/>
    <mergeCell ref="L175:O177"/>
    <mergeCell ref="BB175:BF177"/>
    <mergeCell ref="B178:B180"/>
    <mergeCell ref="C178:E180"/>
    <mergeCell ref="G178:G180"/>
    <mergeCell ref="H178:K180"/>
    <mergeCell ref="L178:O180"/>
    <mergeCell ref="BB178:BF180"/>
    <mergeCell ref="B181:B183"/>
    <mergeCell ref="C181:E183"/>
    <mergeCell ref="G181:G183"/>
    <mergeCell ref="H181:K183"/>
    <mergeCell ref="L181:O183"/>
    <mergeCell ref="BB181:BF183"/>
    <mergeCell ref="B184:B186"/>
    <mergeCell ref="C184:E186"/>
    <mergeCell ref="G184:G186"/>
    <mergeCell ref="H184:K186"/>
    <mergeCell ref="L184:O186"/>
    <mergeCell ref="BB184:BF186"/>
    <mergeCell ref="B187:B189"/>
    <mergeCell ref="C187:E189"/>
    <mergeCell ref="G187:G189"/>
    <mergeCell ref="H187:K189"/>
    <mergeCell ref="L187:O189"/>
    <mergeCell ref="BB187:BF189"/>
    <mergeCell ref="B190:B192"/>
    <mergeCell ref="C190:E192"/>
    <mergeCell ref="G190:G192"/>
    <mergeCell ref="H190:K192"/>
    <mergeCell ref="L190:O192"/>
    <mergeCell ref="BB190:BF192"/>
    <mergeCell ref="B193:B195"/>
    <mergeCell ref="C193:E195"/>
    <mergeCell ref="G193:G195"/>
    <mergeCell ref="H193:K195"/>
    <mergeCell ref="L193:O195"/>
    <mergeCell ref="BB193:BF195"/>
    <mergeCell ref="B196:B198"/>
    <mergeCell ref="C196:E198"/>
    <mergeCell ref="G196:G198"/>
    <mergeCell ref="H196:K198"/>
    <mergeCell ref="L196:O198"/>
    <mergeCell ref="BB196:BF198"/>
    <mergeCell ref="B199:B201"/>
    <mergeCell ref="C199:E201"/>
    <mergeCell ref="G199:G201"/>
    <mergeCell ref="H199:K201"/>
    <mergeCell ref="L199:O201"/>
    <mergeCell ref="BB199:BF201"/>
    <mergeCell ref="B202:B204"/>
    <mergeCell ref="C202:E204"/>
    <mergeCell ref="G202:G204"/>
    <mergeCell ref="H202:K204"/>
    <mergeCell ref="L202:O204"/>
    <mergeCell ref="BB202:BF204"/>
    <mergeCell ref="B205:B207"/>
    <mergeCell ref="C205:E207"/>
    <mergeCell ref="G205:G207"/>
    <mergeCell ref="H205:K207"/>
    <mergeCell ref="L205:O207"/>
    <mergeCell ref="BB205:BF207"/>
    <mergeCell ref="B208:B210"/>
    <mergeCell ref="C208:E210"/>
    <mergeCell ref="G208:G210"/>
    <mergeCell ref="H208:K210"/>
    <mergeCell ref="L208:O210"/>
    <mergeCell ref="BB208:BF210"/>
    <mergeCell ref="B211:B213"/>
    <mergeCell ref="C211:E213"/>
    <mergeCell ref="G211:G213"/>
    <mergeCell ref="H211:K213"/>
    <mergeCell ref="L211:O213"/>
    <mergeCell ref="BB211:BF213"/>
    <mergeCell ref="B214:B216"/>
    <mergeCell ref="C214:E216"/>
    <mergeCell ref="G214:G216"/>
    <mergeCell ref="H214:K216"/>
    <mergeCell ref="L214:O216"/>
    <mergeCell ref="BB214:BF216"/>
    <mergeCell ref="B217:B219"/>
    <mergeCell ref="C217:E219"/>
    <mergeCell ref="G217:G219"/>
    <mergeCell ref="H217:K219"/>
    <mergeCell ref="L217:O219"/>
    <mergeCell ref="BB217:BF219"/>
    <mergeCell ref="B220:B222"/>
    <mergeCell ref="C220:E222"/>
    <mergeCell ref="G220:G222"/>
    <mergeCell ref="H220:K222"/>
    <mergeCell ref="L220:O222"/>
    <mergeCell ref="BB220:BF222"/>
    <mergeCell ref="B223:B225"/>
    <mergeCell ref="C223:E225"/>
    <mergeCell ref="G223:G225"/>
    <mergeCell ref="H223:K225"/>
    <mergeCell ref="L223:O225"/>
    <mergeCell ref="BB223:BF225"/>
    <mergeCell ref="B226:B228"/>
    <mergeCell ref="C226:E228"/>
    <mergeCell ref="G226:G228"/>
    <mergeCell ref="H226:K228"/>
    <mergeCell ref="L226:O228"/>
    <mergeCell ref="BB226:BF228"/>
    <mergeCell ref="B229:B231"/>
    <mergeCell ref="C229:E231"/>
    <mergeCell ref="G229:G231"/>
    <mergeCell ref="H229:K231"/>
    <mergeCell ref="L229:O231"/>
    <mergeCell ref="BB229:BF231"/>
    <mergeCell ref="B232:B234"/>
    <mergeCell ref="C232:E234"/>
    <mergeCell ref="G232:G234"/>
    <mergeCell ref="H232:K234"/>
    <mergeCell ref="L232:O234"/>
    <mergeCell ref="BB232:BF234"/>
    <mergeCell ref="B235:B237"/>
    <mergeCell ref="C235:E237"/>
    <mergeCell ref="G235:G237"/>
    <mergeCell ref="H235:K237"/>
    <mergeCell ref="L235:O237"/>
    <mergeCell ref="BB235:BF237"/>
    <mergeCell ref="B238:B240"/>
    <mergeCell ref="C238:E240"/>
    <mergeCell ref="G238:G240"/>
    <mergeCell ref="H238:K240"/>
    <mergeCell ref="L238:O240"/>
    <mergeCell ref="BB238:BF240"/>
    <mergeCell ref="B241:B243"/>
    <mergeCell ref="C241:E243"/>
    <mergeCell ref="G241:G243"/>
    <mergeCell ref="H241:K243"/>
    <mergeCell ref="L241:O243"/>
    <mergeCell ref="BB241:BF243"/>
    <mergeCell ref="B244:B246"/>
    <mergeCell ref="C244:E246"/>
    <mergeCell ref="G244:G246"/>
    <mergeCell ref="H244:K246"/>
    <mergeCell ref="L244:O246"/>
    <mergeCell ref="BB244:BF246"/>
    <mergeCell ref="B247:B249"/>
    <mergeCell ref="C247:E249"/>
    <mergeCell ref="G247:G249"/>
    <mergeCell ref="H247:K249"/>
    <mergeCell ref="L247:O249"/>
    <mergeCell ref="BB247:BF249"/>
    <mergeCell ref="B250:B252"/>
    <mergeCell ref="C250:E252"/>
    <mergeCell ref="G250:G252"/>
    <mergeCell ref="H250:K252"/>
    <mergeCell ref="L250:O252"/>
    <mergeCell ref="BB250:BF252"/>
    <mergeCell ref="B253:B255"/>
    <mergeCell ref="C253:E255"/>
    <mergeCell ref="G253:G255"/>
    <mergeCell ref="H253:K255"/>
    <mergeCell ref="L253:O255"/>
    <mergeCell ref="BB253:BF255"/>
    <mergeCell ref="B256:B258"/>
    <mergeCell ref="C256:E258"/>
    <mergeCell ref="G256:G258"/>
    <mergeCell ref="H256:K258"/>
    <mergeCell ref="L256:O258"/>
    <mergeCell ref="BB256:BF258"/>
    <mergeCell ref="B259:B261"/>
    <mergeCell ref="C259:E261"/>
    <mergeCell ref="G259:G261"/>
    <mergeCell ref="H259:K261"/>
    <mergeCell ref="L259:O261"/>
    <mergeCell ref="BB259:BF261"/>
    <mergeCell ref="B262:B264"/>
    <mergeCell ref="C262:E264"/>
    <mergeCell ref="G262:G264"/>
    <mergeCell ref="H262:K264"/>
    <mergeCell ref="L262:O264"/>
    <mergeCell ref="BB262:BF264"/>
    <mergeCell ref="B265:B267"/>
    <mergeCell ref="C265:E267"/>
    <mergeCell ref="G265:G267"/>
    <mergeCell ref="H265:K267"/>
    <mergeCell ref="L265:O267"/>
    <mergeCell ref="BB265:BF267"/>
    <mergeCell ref="B268:B270"/>
    <mergeCell ref="C268:E270"/>
    <mergeCell ref="G268:G270"/>
    <mergeCell ref="H268:K270"/>
    <mergeCell ref="L268:O270"/>
    <mergeCell ref="BB268:BF270"/>
    <mergeCell ref="B271:B273"/>
    <mergeCell ref="C271:E273"/>
    <mergeCell ref="G271:G273"/>
    <mergeCell ref="H271:K273"/>
    <mergeCell ref="L271:O273"/>
    <mergeCell ref="BB271:BF273"/>
    <mergeCell ref="B274:B276"/>
    <mergeCell ref="C274:E276"/>
    <mergeCell ref="G274:G276"/>
    <mergeCell ref="H274:K276"/>
    <mergeCell ref="L274:O276"/>
    <mergeCell ref="BB274:BF276"/>
    <mergeCell ref="B277:B279"/>
    <mergeCell ref="C277:E279"/>
    <mergeCell ref="G277:G279"/>
    <mergeCell ref="H277:K279"/>
    <mergeCell ref="L277:O279"/>
    <mergeCell ref="BB277:BF279"/>
    <mergeCell ref="B280:B282"/>
    <mergeCell ref="C280:E282"/>
    <mergeCell ref="G280:G282"/>
    <mergeCell ref="H280:K282"/>
    <mergeCell ref="L280:O282"/>
    <mergeCell ref="BB280:BF282"/>
    <mergeCell ref="B283:B285"/>
    <mergeCell ref="C283:E285"/>
    <mergeCell ref="G283:G285"/>
    <mergeCell ref="H283:K285"/>
    <mergeCell ref="L283:O285"/>
    <mergeCell ref="BB283:BF285"/>
    <mergeCell ref="B286:B288"/>
    <mergeCell ref="C286:E288"/>
    <mergeCell ref="G286:G288"/>
    <mergeCell ref="H286:K288"/>
    <mergeCell ref="L286:O288"/>
    <mergeCell ref="BB286:BF288"/>
    <mergeCell ref="B289:B291"/>
    <mergeCell ref="C289:E291"/>
    <mergeCell ref="G289:G291"/>
    <mergeCell ref="H289:K291"/>
    <mergeCell ref="L289:O291"/>
    <mergeCell ref="BB289:BF291"/>
    <mergeCell ref="B292:B294"/>
    <mergeCell ref="C292:E294"/>
    <mergeCell ref="G292:G294"/>
    <mergeCell ref="H292:K294"/>
    <mergeCell ref="L292:O294"/>
    <mergeCell ref="BB292:BF294"/>
    <mergeCell ref="B295:B297"/>
    <mergeCell ref="C295:E297"/>
    <mergeCell ref="G295:G297"/>
    <mergeCell ref="H295:K297"/>
    <mergeCell ref="L295:O297"/>
    <mergeCell ref="BB295:BF297"/>
    <mergeCell ref="B298:B300"/>
    <mergeCell ref="C298:E300"/>
    <mergeCell ref="G298:G300"/>
    <mergeCell ref="H298:K300"/>
    <mergeCell ref="L298:O300"/>
    <mergeCell ref="BB298:BF300"/>
    <mergeCell ref="B301:B303"/>
    <mergeCell ref="C301:E303"/>
    <mergeCell ref="G301:G303"/>
    <mergeCell ref="H301:K303"/>
    <mergeCell ref="L301:O303"/>
    <mergeCell ref="BB301:BF303"/>
    <mergeCell ref="B304:B306"/>
    <mergeCell ref="C304:E306"/>
    <mergeCell ref="G304:G306"/>
    <mergeCell ref="H304:K306"/>
    <mergeCell ref="L304:O306"/>
    <mergeCell ref="BB304:BF306"/>
    <mergeCell ref="B307:B309"/>
    <mergeCell ref="C307:E309"/>
    <mergeCell ref="G307:G309"/>
    <mergeCell ref="H307:K309"/>
    <mergeCell ref="L307:O309"/>
    <mergeCell ref="BB307:BF309"/>
    <mergeCell ref="B310:B312"/>
    <mergeCell ref="C310:E312"/>
    <mergeCell ref="G310:G312"/>
    <mergeCell ref="H310:K312"/>
    <mergeCell ref="L310:O312"/>
    <mergeCell ref="BB310:BF312"/>
    <mergeCell ref="B313:B315"/>
    <mergeCell ref="C313:E315"/>
    <mergeCell ref="G313:G315"/>
    <mergeCell ref="H313:K315"/>
    <mergeCell ref="L313:O315"/>
    <mergeCell ref="BB313:BF315"/>
    <mergeCell ref="B316:B318"/>
    <mergeCell ref="C316:E318"/>
    <mergeCell ref="G316:G318"/>
    <mergeCell ref="H316:K318"/>
    <mergeCell ref="L316:O318"/>
    <mergeCell ref="BB316:BF318"/>
    <mergeCell ref="B319:B321"/>
    <mergeCell ref="C319:E321"/>
    <mergeCell ref="G319:G321"/>
    <mergeCell ref="H319:K321"/>
    <mergeCell ref="L319:O321"/>
    <mergeCell ref="BB319:BF321"/>
    <mergeCell ref="G323:K325"/>
    <mergeCell ref="B329:K333"/>
    <mergeCell ref="BB323:BF333"/>
    <mergeCell ref="AX326:BA333"/>
  </mergeCells>
  <phoneticPr fontId="1"/>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321">
      <formula1>INDIRECT(C22)</formula1>
    </dataValidation>
    <dataValidation type="list" allowBlank="1" showDropDown="0" showInputMessage="1" showErrorMessage="1" sqref="BB4:BE4">
      <formula1>"予定,実績,予定・実績"</formula1>
    </dataValidation>
    <dataValidation type="list" allowBlank="1" showDropDown="0" showInputMessage="1" showErrorMessage="0" sqref="C22:E321">
      <formula1>職種</formula1>
    </dataValidation>
    <dataValidation type="list" allowBlank="1" showDropDown="0" showInputMessage="1" showErrorMessage="0"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DropDown="0" showInputMessage="1" showErrorMessage="0" sqref="G22:G321">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12" fitToWidth="1" fitToHeight="1" orientation="portrait"/>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W42"/>
  <sheetViews>
    <sheetView workbookViewId="0"/>
  </sheetViews>
  <sheetFormatPr defaultColWidth="9" defaultRowHeight="26.4"/>
  <cols>
    <col min="1" max="1" width="1.59765625" style="339" customWidth="1"/>
    <col min="2" max="2" width="5.59765625" style="340" customWidth="1"/>
    <col min="3" max="3" width="10.59765625" style="340" customWidth="1"/>
    <col min="4" max="4" width="3.3984375" style="340" bestFit="1" customWidth="1"/>
    <col min="5" max="5" width="15.59765625" style="339" customWidth="1"/>
    <col min="6" max="6" width="3.3984375" style="339" bestFit="1" customWidth="1"/>
    <col min="7" max="7" width="15.59765625" style="339" customWidth="1"/>
    <col min="8" max="8" width="3.3984375" style="339" bestFit="1" customWidth="1"/>
    <col min="9" max="9" width="15.59765625" style="340" customWidth="1"/>
    <col min="10" max="10" width="3.3984375" style="339" bestFit="1" customWidth="1"/>
    <col min="11" max="11" width="15.59765625" style="339" customWidth="1"/>
    <col min="12" max="12" width="3.3984375" style="339" customWidth="1"/>
    <col min="13" max="13" width="15.59765625" style="339" customWidth="1"/>
    <col min="14" max="14" width="3.3984375" style="339" customWidth="1"/>
    <col min="15" max="15" width="15.59765625" style="339" customWidth="1"/>
    <col min="16" max="16" width="3.3984375" style="339" customWidth="1"/>
    <col min="17" max="17" width="15.59765625" style="339" customWidth="1"/>
    <col min="18" max="18" width="3.3984375" style="339" customWidth="1"/>
    <col min="19" max="19" width="15.59765625" style="339" customWidth="1"/>
    <col min="20" max="20" width="3.3984375" style="339" customWidth="1"/>
    <col min="21" max="21" width="15.59765625" style="339" customWidth="1"/>
    <col min="22" max="22" width="3.3984375" style="339" customWidth="1"/>
    <col min="23" max="23" width="50.59765625" style="339" customWidth="1"/>
    <col min="24" max="16384" width="9" style="339"/>
  </cols>
  <sheetData>
    <row r="1" spans="2:23">
      <c r="B1" s="341" t="s">
        <v>85</v>
      </c>
    </row>
    <row r="2" spans="2:23">
      <c r="B2" s="342" t="s">
        <v>86</v>
      </c>
      <c r="E2" s="347"/>
      <c r="I2" s="343"/>
    </row>
    <row r="3" spans="2:23">
      <c r="B3" s="343" t="s">
        <v>156</v>
      </c>
      <c r="E3" s="347" t="s">
        <v>161</v>
      </c>
      <c r="I3" s="343"/>
    </row>
    <row r="4" spans="2:23">
      <c r="B4" s="342"/>
      <c r="E4" s="348" t="s">
        <v>71</v>
      </c>
      <c r="F4" s="348"/>
      <c r="G4" s="348"/>
      <c r="H4" s="348"/>
      <c r="I4" s="348"/>
      <c r="J4" s="348"/>
      <c r="K4" s="348"/>
      <c r="M4" s="348" t="s">
        <v>75</v>
      </c>
      <c r="N4" s="348"/>
      <c r="O4" s="348"/>
      <c r="Q4" s="348" t="s">
        <v>102</v>
      </c>
      <c r="R4" s="348"/>
      <c r="S4" s="348"/>
      <c r="T4" s="348"/>
      <c r="U4" s="348"/>
      <c r="W4" s="348" t="s">
        <v>159</v>
      </c>
    </row>
    <row r="5" spans="2:23">
      <c r="B5" s="340" t="s">
        <v>37</v>
      </c>
      <c r="C5" s="340" t="s">
        <v>6</v>
      </c>
      <c r="E5" s="340" t="s">
        <v>155</v>
      </c>
      <c r="F5" s="340"/>
      <c r="G5" s="340" t="s">
        <v>153</v>
      </c>
      <c r="I5" s="340" t="s">
        <v>87</v>
      </c>
      <c r="K5" s="340" t="s">
        <v>71</v>
      </c>
      <c r="M5" s="340" t="s">
        <v>157</v>
      </c>
      <c r="O5" s="340" t="s">
        <v>158</v>
      </c>
      <c r="Q5" s="340" t="s">
        <v>157</v>
      </c>
      <c r="S5" s="340" t="s">
        <v>158</v>
      </c>
      <c r="U5" s="340" t="s">
        <v>71</v>
      </c>
      <c r="W5" s="348"/>
    </row>
    <row r="6" spans="2:23">
      <c r="B6" s="340">
        <v>1</v>
      </c>
      <c r="C6" s="344" t="s">
        <v>50</v>
      </c>
      <c r="D6" s="340" t="s">
        <v>58</v>
      </c>
      <c r="E6" s="349">
        <v>0.375</v>
      </c>
      <c r="F6" s="340" t="s">
        <v>14</v>
      </c>
      <c r="G6" s="349">
        <v>0.75</v>
      </c>
      <c r="H6" s="339" t="s">
        <v>90</v>
      </c>
      <c r="I6" s="349">
        <v>4.1666666666666664e-002</v>
      </c>
      <c r="J6" s="339" t="s">
        <v>59</v>
      </c>
      <c r="K6" s="348">
        <f t="shared" ref="K6:K25" si="0">(G6-E6-I6)*24</f>
        <v>8</v>
      </c>
      <c r="M6" s="349">
        <v>0.39583333333333331</v>
      </c>
      <c r="N6" s="340" t="s">
        <v>14</v>
      </c>
      <c r="O6" s="349">
        <v>0.6875</v>
      </c>
      <c r="Q6" s="351">
        <f t="shared" ref="Q6:Q25" si="1">IF(E6&lt;M6,M6,E6)</f>
        <v>0.39583333333333331</v>
      </c>
      <c r="R6" s="340" t="s">
        <v>14</v>
      </c>
      <c r="S6" s="351">
        <f t="shared" ref="S6:S25" si="2">IF(G6&gt;O6,O6,G6)</f>
        <v>0.6875</v>
      </c>
      <c r="U6" s="348">
        <f t="shared" ref="U6:U25" si="3">(S6-Q6)*24</f>
        <v>7</v>
      </c>
      <c r="W6" s="352"/>
    </row>
    <row r="7" spans="2:23">
      <c r="B7" s="340">
        <v>2</v>
      </c>
      <c r="C7" s="344" t="s">
        <v>54</v>
      </c>
      <c r="D7" s="340" t="s">
        <v>58</v>
      </c>
      <c r="E7" s="349"/>
      <c r="F7" s="340" t="s">
        <v>14</v>
      </c>
      <c r="G7" s="349"/>
      <c r="H7" s="339" t="s">
        <v>90</v>
      </c>
      <c r="I7" s="349">
        <v>0</v>
      </c>
      <c r="J7" s="339" t="s">
        <v>59</v>
      </c>
      <c r="K7" s="348">
        <f t="shared" si="0"/>
        <v>0</v>
      </c>
      <c r="M7" s="349"/>
      <c r="N7" s="340" t="s">
        <v>14</v>
      </c>
      <c r="O7" s="349"/>
      <c r="Q7" s="351">
        <f t="shared" si="1"/>
        <v>0</v>
      </c>
      <c r="R7" s="340" t="s">
        <v>14</v>
      </c>
      <c r="S7" s="351">
        <f t="shared" si="2"/>
        <v>0</v>
      </c>
      <c r="U7" s="348">
        <f t="shared" si="3"/>
        <v>0</v>
      </c>
      <c r="W7" s="352"/>
    </row>
    <row r="8" spans="2:23">
      <c r="B8" s="340">
        <v>3</v>
      </c>
      <c r="C8" s="344" t="s">
        <v>52</v>
      </c>
      <c r="D8" s="340" t="s">
        <v>58</v>
      </c>
      <c r="E8" s="349"/>
      <c r="F8" s="340" t="s">
        <v>14</v>
      </c>
      <c r="G8" s="349"/>
      <c r="H8" s="339" t="s">
        <v>90</v>
      </c>
      <c r="I8" s="349">
        <v>0</v>
      </c>
      <c r="J8" s="339" t="s">
        <v>59</v>
      </c>
      <c r="K8" s="348">
        <f t="shared" si="0"/>
        <v>0</v>
      </c>
      <c r="M8" s="349"/>
      <c r="N8" s="340" t="s">
        <v>14</v>
      </c>
      <c r="O8" s="349"/>
      <c r="Q8" s="351">
        <f t="shared" si="1"/>
        <v>0</v>
      </c>
      <c r="R8" s="340" t="s">
        <v>14</v>
      </c>
      <c r="S8" s="351">
        <f t="shared" si="2"/>
        <v>0</v>
      </c>
      <c r="U8" s="348">
        <f t="shared" si="3"/>
        <v>0</v>
      </c>
      <c r="W8" s="352"/>
    </row>
    <row r="9" spans="2:23">
      <c r="B9" s="340">
        <v>4</v>
      </c>
      <c r="C9" s="344" t="s">
        <v>62</v>
      </c>
      <c r="D9" s="340" t="s">
        <v>58</v>
      </c>
      <c r="E9" s="349"/>
      <c r="F9" s="340" t="s">
        <v>14</v>
      </c>
      <c r="G9" s="349"/>
      <c r="H9" s="339" t="s">
        <v>90</v>
      </c>
      <c r="I9" s="349">
        <v>0</v>
      </c>
      <c r="J9" s="339" t="s">
        <v>59</v>
      </c>
      <c r="K9" s="348">
        <f t="shared" si="0"/>
        <v>0</v>
      </c>
      <c r="M9" s="349"/>
      <c r="N9" s="340" t="s">
        <v>14</v>
      </c>
      <c r="O9" s="349"/>
      <c r="Q9" s="351">
        <f t="shared" si="1"/>
        <v>0</v>
      </c>
      <c r="R9" s="340" t="s">
        <v>14</v>
      </c>
      <c r="S9" s="351">
        <f t="shared" si="2"/>
        <v>0</v>
      </c>
      <c r="U9" s="348">
        <f t="shared" si="3"/>
        <v>0</v>
      </c>
      <c r="W9" s="352"/>
    </row>
    <row r="10" spans="2:23">
      <c r="B10" s="340">
        <v>5</v>
      </c>
      <c r="C10" s="344" t="s">
        <v>39</v>
      </c>
      <c r="D10" s="340" t="s">
        <v>58</v>
      </c>
      <c r="E10" s="349"/>
      <c r="F10" s="340" t="s">
        <v>14</v>
      </c>
      <c r="G10" s="349"/>
      <c r="H10" s="339" t="s">
        <v>90</v>
      </c>
      <c r="I10" s="349">
        <v>0</v>
      </c>
      <c r="J10" s="339" t="s">
        <v>59</v>
      </c>
      <c r="K10" s="348">
        <f t="shared" si="0"/>
        <v>0</v>
      </c>
      <c r="M10" s="349"/>
      <c r="N10" s="340" t="s">
        <v>14</v>
      </c>
      <c r="O10" s="349"/>
      <c r="Q10" s="351">
        <f t="shared" si="1"/>
        <v>0</v>
      </c>
      <c r="R10" s="340" t="s">
        <v>14</v>
      </c>
      <c r="S10" s="351">
        <f t="shared" si="2"/>
        <v>0</v>
      </c>
      <c r="U10" s="348">
        <f t="shared" si="3"/>
        <v>0</v>
      </c>
      <c r="W10" s="352"/>
    </row>
    <row r="11" spans="2:23">
      <c r="B11" s="340">
        <v>6</v>
      </c>
      <c r="C11" s="344" t="s">
        <v>57</v>
      </c>
      <c r="D11" s="340" t="s">
        <v>58</v>
      </c>
      <c r="E11" s="349"/>
      <c r="F11" s="340" t="s">
        <v>14</v>
      </c>
      <c r="G11" s="349"/>
      <c r="H11" s="339" t="s">
        <v>90</v>
      </c>
      <c r="I11" s="349">
        <v>0</v>
      </c>
      <c r="J11" s="339" t="s">
        <v>59</v>
      </c>
      <c r="K11" s="348">
        <f t="shared" si="0"/>
        <v>0</v>
      </c>
      <c r="M11" s="349"/>
      <c r="N11" s="340" t="s">
        <v>14</v>
      </c>
      <c r="O11" s="349"/>
      <c r="Q11" s="351">
        <f t="shared" si="1"/>
        <v>0</v>
      </c>
      <c r="R11" s="340" t="s">
        <v>14</v>
      </c>
      <c r="S11" s="351">
        <f t="shared" si="2"/>
        <v>0</v>
      </c>
      <c r="U11" s="348">
        <f t="shared" si="3"/>
        <v>0</v>
      </c>
      <c r="W11" s="352"/>
    </row>
    <row r="12" spans="2:23">
      <c r="B12" s="340">
        <v>7</v>
      </c>
      <c r="C12" s="344" t="s">
        <v>63</v>
      </c>
      <c r="D12" s="340" t="s">
        <v>58</v>
      </c>
      <c r="E12" s="349"/>
      <c r="F12" s="340" t="s">
        <v>14</v>
      </c>
      <c r="G12" s="349"/>
      <c r="H12" s="339" t="s">
        <v>90</v>
      </c>
      <c r="I12" s="349">
        <v>0</v>
      </c>
      <c r="J12" s="339" t="s">
        <v>59</v>
      </c>
      <c r="K12" s="348">
        <f t="shared" si="0"/>
        <v>0</v>
      </c>
      <c r="M12" s="349"/>
      <c r="N12" s="340" t="s">
        <v>14</v>
      </c>
      <c r="O12" s="349"/>
      <c r="Q12" s="351">
        <f t="shared" si="1"/>
        <v>0</v>
      </c>
      <c r="R12" s="340" t="s">
        <v>14</v>
      </c>
      <c r="S12" s="351">
        <f t="shared" si="2"/>
        <v>0</v>
      </c>
      <c r="U12" s="348">
        <f t="shared" si="3"/>
        <v>0</v>
      </c>
      <c r="W12" s="352"/>
    </row>
    <row r="13" spans="2:23">
      <c r="B13" s="340">
        <v>8</v>
      </c>
      <c r="C13" s="344" t="s">
        <v>49</v>
      </c>
      <c r="D13" s="340" t="s">
        <v>58</v>
      </c>
      <c r="E13" s="349"/>
      <c r="F13" s="340" t="s">
        <v>14</v>
      </c>
      <c r="G13" s="349"/>
      <c r="H13" s="339" t="s">
        <v>90</v>
      </c>
      <c r="I13" s="349">
        <v>0</v>
      </c>
      <c r="J13" s="339" t="s">
        <v>59</v>
      </c>
      <c r="K13" s="348">
        <f t="shared" si="0"/>
        <v>0</v>
      </c>
      <c r="M13" s="349"/>
      <c r="N13" s="340" t="s">
        <v>14</v>
      </c>
      <c r="O13" s="349"/>
      <c r="Q13" s="351">
        <f t="shared" si="1"/>
        <v>0</v>
      </c>
      <c r="R13" s="340" t="s">
        <v>14</v>
      </c>
      <c r="S13" s="351">
        <f t="shared" si="2"/>
        <v>0</v>
      </c>
      <c r="U13" s="348">
        <f t="shared" si="3"/>
        <v>0</v>
      </c>
      <c r="W13" s="352"/>
    </row>
    <row r="14" spans="2:23">
      <c r="B14" s="340">
        <v>9</v>
      </c>
      <c r="C14" s="344" t="s">
        <v>43</v>
      </c>
      <c r="D14" s="340" t="s">
        <v>58</v>
      </c>
      <c r="E14" s="349"/>
      <c r="F14" s="340" t="s">
        <v>14</v>
      </c>
      <c r="G14" s="349"/>
      <c r="H14" s="339" t="s">
        <v>90</v>
      </c>
      <c r="I14" s="349">
        <v>0</v>
      </c>
      <c r="J14" s="339" t="s">
        <v>59</v>
      </c>
      <c r="K14" s="348">
        <f t="shared" si="0"/>
        <v>0</v>
      </c>
      <c r="M14" s="349"/>
      <c r="N14" s="340" t="s">
        <v>14</v>
      </c>
      <c r="O14" s="349"/>
      <c r="Q14" s="351">
        <f t="shared" si="1"/>
        <v>0</v>
      </c>
      <c r="R14" s="340" t="s">
        <v>14</v>
      </c>
      <c r="S14" s="351">
        <f t="shared" si="2"/>
        <v>0</v>
      </c>
      <c r="U14" s="348">
        <f t="shared" si="3"/>
        <v>0</v>
      </c>
      <c r="W14" s="352"/>
    </row>
    <row r="15" spans="2:23">
      <c r="B15" s="340">
        <v>10</v>
      </c>
      <c r="C15" s="344" t="s">
        <v>64</v>
      </c>
      <c r="D15" s="340" t="s">
        <v>58</v>
      </c>
      <c r="E15" s="349"/>
      <c r="F15" s="340" t="s">
        <v>14</v>
      </c>
      <c r="G15" s="349"/>
      <c r="H15" s="339" t="s">
        <v>90</v>
      </c>
      <c r="I15" s="349">
        <v>0</v>
      </c>
      <c r="J15" s="339" t="s">
        <v>59</v>
      </c>
      <c r="K15" s="348">
        <f t="shared" si="0"/>
        <v>0</v>
      </c>
      <c r="M15" s="349"/>
      <c r="N15" s="340" t="s">
        <v>14</v>
      </c>
      <c r="O15" s="349"/>
      <c r="Q15" s="351">
        <f t="shared" si="1"/>
        <v>0</v>
      </c>
      <c r="R15" s="340" t="s">
        <v>14</v>
      </c>
      <c r="S15" s="351">
        <f t="shared" si="2"/>
        <v>0</v>
      </c>
      <c r="U15" s="348">
        <f t="shared" si="3"/>
        <v>0</v>
      </c>
      <c r="W15" s="352"/>
    </row>
    <row r="16" spans="2:23">
      <c r="B16" s="340">
        <v>11</v>
      </c>
      <c r="C16" s="344" t="s">
        <v>66</v>
      </c>
      <c r="D16" s="340" t="s">
        <v>58</v>
      </c>
      <c r="E16" s="349"/>
      <c r="F16" s="340" t="s">
        <v>14</v>
      </c>
      <c r="G16" s="349"/>
      <c r="H16" s="339" t="s">
        <v>90</v>
      </c>
      <c r="I16" s="349">
        <v>0</v>
      </c>
      <c r="J16" s="339" t="s">
        <v>59</v>
      </c>
      <c r="K16" s="348">
        <f t="shared" si="0"/>
        <v>0</v>
      </c>
      <c r="M16" s="349"/>
      <c r="N16" s="340" t="s">
        <v>14</v>
      </c>
      <c r="O16" s="349"/>
      <c r="Q16" s="351">
        <f t="shared" si="1"/>
        <v>0</v>
      </c>
      <c r="R16" s="340" t="s">
        <v>14</v>
      </c>
      <c r="S16" s="351">
        <f t="shared" si="2"/>
        <v>0</v>
      </c>
      <c r="U16" s="348">
        <f t="shared" si="3"/>
        <v>0</v>
      </c>
      <c r="W16" s="352"/>
    </row>
    <row r="17" spans="2:23">
      <c r="B17" s="340">
        <v>12</v>
      </c>
      <c r="C17" s="344" t="s">
        <v>68</v>
      </c>
      <c r="D17" s="340" t="s">
        <v>58</v>
      </c>
      <c r="E17" s="349"/>
      <c r="F17" s="340" t="s">
        <v>14</v>
      </c>
      <c r="G17" s="349"/>
      <c r="H17" s="339" t="s">
        <v>90</v>
      </c>
      <c r="I17" s="349">
        <v>0</v>
      </c>
      <c r="J17" s="339" t="s">
        <v>59</v>
      </c>
      <c r="K17" s="348">
        <f t="shared" si="0"/>
        <v>0</v>
      </c>
      <c r="M17" s="349"/>
      <c r="N17" s="340" t="s">
        <v>14</v>
      </c>
      <c r="O17" s="349"/>
      <c r="Q17" s="351">
        <f t="shared" si="1"/>
        <v>0</v>
      </c>
      <c r="R17" s="340" t="s">
        <v>14</v>
      </c>
      <c r="S17" s="351">
        <f t="shared" si="2"/>
        <v>0</v>
      </c>
      <c r="U17" s="348">
        <f t="shared" si="3"/>
        <v>0</v>
      </c>
      <c r="W17" s="352"/>
    </row>
    <row r="18" spans="2:23">
      <c r="B18" s="340">
        <v>13</v>
      </c>
      <c r="C18" s="344" t="s">
        <v>34</v>
      </c>
      <c r="D18" s="340" t="s">
        <v>58</v>
      </c>
      <c r="E18" s="349"/>
      <c r="F18" s="340" t="s">
        <v>14</v>
      </c>
      <c r="G18" s="349"/>
      <c r="H18" s="339" t="s">
        <v>90</v>
      </c>
      <c r="I18" s="349">
        <v>0</v>
      </c>
      <c r="J18" s="339" t="s">
        <v>59</v>
      </c>
      <c r="K18" s="348">
        <f t="shared" si="0"/>
        <v>0</v>
      </c>
      <c r="M18" s="349"/>
      <c r="N18" s="340" t="s">
        <v>14</v>
      </c>
      <c r="O18" s="349"/>
      <c r="Q18" s="351">
        <f t="shared" si="1"/>
        <v>0</v>
      </c>
      <c r="R18" s="340" t="s">
        <v>14</v>
      </c>
      <c r="S18" s="351">
        <f t="shared" si="2"/>
        <v>0</v>
      </c>
      <c r="U18" s="348">
        <f t="shared" si="3"/>
        <v>0</v>
      </c>
      <c r="W18" s="352"/>
    </row>
    <row r="19" spans="2:23">
      <c r="B19" s="340">
        <v>14</v>
      </c>
      <c r="C19" s="344" t="s">
        <v>17</v>
      </c>
      <c r="D19" s="340" t="s">
        <v>58</v>
      </c>
      <c r="E19" s="349"/>
      <c r="F19" s="340" t="s">
        <v>14</v>
      </c>
      <c r="G19" s="349"/>
      <c r="H19" s="339" t="s">
        <v>90</v>
      </c>
      <c r="I19" s="349">
        <v>0</v>
      </c>
      <c r="J19" s="339" t="s">
        <v>59</v>
      </c>
      <c r="K19" s="348">
        <f t="shared" si="0"/>
        <v>0</v>
      </c>
      <c r="M19" s="349"/>
      <c r="N19" s="340" t="s">
        <v>14</v>
      </c>
      <c r="O19" s="349"/>
      <c r="Q19" s="351">
        <f t="shared" si="1"/>
        <v>0</v>
      </c>
      <c r="R19" s="340" t="s">
        <v>14</v>
      </c>
      <c r="S19" s="351">
        <f t="shared" si="2"/>
        <v>0</v>
      </c>
      <c r="U19" s="348">
        <f t="shared" si="3"/>
        <v>0</v>
      </c>
      <c r="W19" s="352"/>
    </row>
    <row r="20" spans="2:23">
      <c r="B20" s="340">
        <v>15</v>
      </c>
      <c r="C20" s="344" t="s">
        <v>60</v>
      </c>
      <c r="D20" s="340" t="s">
        <v>58</v>
      </c>
      <c r="E20" s="349"/>
      <c r="F20" s="340" t="s">
        <v>14</v>
      </c>
      <c r="G20" s="349"/>
      <c r="H20" s="339" t="s">
        <v>90</v>
      </c>
      <c r="I20" s="349">
        <v>0</v>
      </c>
      <c r="J20" s="339" t="s">
        <v>59</v>
      </c>
      <c r="K20" s="348">
        <f t="shared" si="0"/>
        <v>0</v>
      </c>
      <c r="M20" s="349"/>
      <c r="N20" s="340" t="s">
        <v>14</v>
      </c>
      <c r="O20" s="349"/>
      <c r="Q20" s="351">
        <f t="shared" si="1"/>
        <v>0</v>
      </c>
      <c r="R20" s="340" t="s">
        <v>14</v>
      </c>
      <c r="S20" s="351">
        <f t="shared" si="2"/>
        <v>0</v>
      </c>
      <c r="U20" s="348">
        <f t="shared" si="3"/>
        <v>0</v>
      </c>
      <c r="W20" s="352"/>
    </row>
    <row r="21" spans="2:23">
      <c r="B21" s="340">
        <v>16</v>
      </c>
      <c r="C21" s="344" t="s">
        <v>29</v>
      </c>
      <c r="D21" s="340" t="s">
        <v>58</v>
      </c>
      <c r="E21" s="349"/>
      <c r="F21" s="340" t="s">
        <v>14</v>
      </c>
      <c r="G21" s="349"/>
      <c r="H21" s="339" t="s">
        <v>90</v>
      </c>
      <c r="I21" s="349">
        <v>0</v>
      </c>
      <c r="J21" s="339" t="s">
        <v>59</v>
      </c>
      <c r="K21" s="348">
        <f t="shared" si="0"/>
        <v>0</v>
      </c>
      <c r="M21" s="349"/>
      <c r="N21" s="340" t="s">
        <v>14</v>
      </c>
      <c r="O21" s="349"/>
      <c r="Q21" s="351">
        <f t="shared" si="1"/>
        <v>0</v>
      </c>
      <c r="R21" s="340" t="s">
        <v>14</v>
      </c>
      <c r="S21" s="351">
        <f t="shared" si="2"/>
        <v>0</v>
      </c>
      <c r="U21" s="348">
        <f t="shared" si="3"/>
        <v>0</v>
      </c>
      <c r="W21" s="352"/>
    </row>
    <row r="22" spans="2:23">
      <c r="B22" s="340">
        <v>17</v>
      </c>
      <c r="C22" s="344" t="s">
        <v>69</v>
      </c>
      <c r="D22" s="340" t="s">
        <v>58</v>
      </c>
      <c r="E22" s="349"/>
      <c r="F22" s="340" t="s">
        <v>14</v>
      </c>
      <c r="G22" s="349"/>
      <c r="H22" s="339" t="s">
        <v>90</v>
      </c>
      <c r="I22" s="349">
        <v>0</v>
      </c>
      <c r="J22" s="339" t="s">
        <v>59</v>
      </c>
      <c r="K22" s="348">
        <f t="shared" si="0"/>
        <v>0</v>
      </c>
      <c r="M22" s="349"/>
      <c r="N22" s="340" t="s">
        <v>14</v>
      </c>
      <c r="O22" s="349"/>
      <c r="Q22" s="351">
        <f t="shared" si="1"/>
        <v>0</v>
      </c>
      <c r="R22" s="340" t="s">
        <v>14</v>
      </c>
      <c r="S22" s="351">
        <f t="shared" si="2"/>
        <v>0</v>
      </c>
      <c r="U22" s="348">
        <f t="shared" si="3"/>
        <v>0</v>
      </c>
      <c r="W22" s="352"/>
    </row>
    <row r="23" spans="2:23">
      <c r="B23" s="340">
        <v>18</v>
      </c>
      <c r="C23" s="344" t="s">
        <v>51</v>
      </c>
      <c r="D23" s="340" t="s">
        <v>58</v>
      </c>
      <c r="E23" s="349"/>
      <c r="F23" s="340" t="s">
        <v>14</v>
      </c>
      <c r="G23" s="349"/>
      <c r="H23" s="339" t="s">
        <v>90</v>
      </c>
      <c r="I23" s="349">
        <v>0</v>
      </c>
      <c r="J23" s="339" t="s">
        <v>59</v>
      </c>
      <c r="K23" s="348">
        <f t="shared" si="0"/>
        <v>0</v>
      </c>
      <c r="M23" s="349"/>
      <c r="N23" s="340" t="s">
        <v>14</v>
      </c>
      <c r="O23" s="349"/>
      <c r="Q23" s="351">
        <f t="shared" si="1"/>
        <v>0</v>
      </c>
      <c r="R23" s="340" t="s">
        <v>14</v>
      </c>
      <c r="S23" s="351">
        <f t="shared" si="2"/>
        <v>0</v>
      </c>
      <c r="U23" s="348">
        <f t="shared" si="3"/>
        <v>0</v>
      </c>
      <c r="W23" s="352"/>
    </row>
    <row r="24" spans="2:23">
      <c r="B24" s="340">
        <v>19</v>
      </c>
      <c r="C24" s="344" t="s">
        <v>91</v>
      </c>
      <c r="D24" s="340" t="s">
        <v>58</v>
      </c>
      <c r="E24" s="349"/>
      <c r="F24" s="340" t="s">
        <v>14</v>
      </c>
      <c r="G24" s="349"/>
      <c r="H24" s="339" t="s">
        <v>90</v>
      </c>
      <c r="I24" s="349">
        <v>0</v>
      </c>
      <c r="J24" s="339" t="s">
        <v>59</v>
      </c>
      <c r="K24" s="348">
        <f t="shared" si="0"/>
        <v>0</v>
      </c>
      <c r="M24" s="349"/>
      <c r="N24" s="340" t="s">
        <v>14</v>
      </c>
      <c r="O24" s="349"/>
      <c r="Q24" s="351">
        <f t="shared" si="1"/>
        <v>0</v>
      </c>
      <c r="R24" s="340" t="s">
        <v>14</v>
      </c>
      <c r="S24" s="351">
        <f t="shared" si="2"/>
        <v>0</v>
      </c>
      <c r="U24" s="348">
        <f t="shared" si="3"/>
        <v>0</v>
      </c>
      <c r="W24" s="352"/>
    </row>
    <row r="25" spans="2:23">
      <c r="B25" s="340">
        <v>20</v>
      </c>
      <c r="C25" s="344" t="s">
        <v>93</v>
      </c>
      <c r="D25" s="340" t="s">
        <v>58</v>
      </c>
      <c r="E25" s="349"/>
      <c r="F25" s="340" t="s">
        <v>14</v>
      </c>
      <c r="G25" s="349"/>
      <c r="H25" s="339" t="s">
        <v>90</v>
      </c>
      <c r="I25" s="349">
        <v>0</v>
      </c>
      <c r="J25" s="339" t="s">
        <v>59</v>
      </c>
      <c r="K25" s="348">
        <f t="shared" si="0"/>
        <v>0</v>
      </c>
      <c r="M25" s="349"/>
      <c r="N25" s="340" t="s">
        <v>14</v>
      </c>
      <c r="O25" s="349"/>
      <c r="Q25" s="351">
        <f t="shared" si="1"/>
        <v>0</v>
      </c>
      <c r="R25" s="340" t="s">
        <v>14</v>
      </c>
      <c r="S25" s="351">
        <f t="shared" si="2"/>
        <v>0</v>
      </c>
      <c r="U25" s="348">
        <f t="shared" si="3"/>
        <v>0</v>
      </c>
      <c r="W25" s="352"/>
    </row>
    <row r="26" spans="2:23">
      <c r="B26" s="340">
        <v>21</v>
      </c>
      <c r="C26" s="344" t="s">
        <v>95</v>
      </c>
      <c r="D26" s="340" t="s">
        <v>58</v>
      </c>
      <c r="E26" s="350"/>
      <c r="F26" s="340" t="s">
        <v>14</v>
      </c>
      <c r="G26" s="350"/>
      <c r="H26" s="339" t="s">
        <v>90</v>
      </c>
      <c r="I26" s="350"/>
      <c r="J26" s="339" t="s">
        <v>59</v>
      </c>
      <c r="K26" s="344">
        <v>1</v>
      </c>
      <c r="M26" s="348"/>
      <c r="N26" s="340" t="s">
        <v>14</v>
      </c>
      <c r="O26" s="348"/>
      <c r="Q26" s="348"/>
      <c r="R26" s="340" t="s">
        <v>14</v>
      </c>
      <c r="S26" s="348"/>
      <c r="U26" s="344">
        <v>1</v>
      </c>
      <c r="W26" s="352"/>
    </row>
    <row r="27" spans="2:23">
      <c r="B27" s="340">
        <v>22</v>
      </c>
      <c r="C27" s="344" t="s">
        <v>97</v>
      </c>
      <c r="D27" s="340" t="s">
        <v>58</v>
      </c>
      <c r="E27" s="350"/>
      <c r="F27" s="340" t="s">
        <v>14</v>
      </c>
      <c r="G27" s="350"/>
      <c r="H27" s="339" t="s">
        <v>90</v>
      </c>
      <c r="I27" s="350"/>
      <c r="J27" s="339" t="s">
        <v>59</v>
      </c>
      <c r="K27" s="344">
        <v>2</v>
      </c>
      <c r="M27" s="348"/>
      <c r="N27" s="340" t="s">
        <v>14</v>
      </c>
      <c r="O27" s="348"/>
      <c r="Q27" s="348"/>
      <c r="R27" s="340" t="s">
        <v>14</v>
      </c>
      <c r="S27" s="348"/>
      <c r="U27" s="344">
        <v>2</v>
      </c>
      <c r="W27" s="352"/>
    </row>
    <row r="28" spans="2:23">
      <c r="B28" s="340">
        <v>23</v>
      </c>
      <c r="C28" s="344" t="s">
        <v>99</v>
      </c>
      <c r="D28" s="340" t="s">
        <v>58</v>
      </c>
      <c r="E28" s="350"/>
      <c r="F28" s="340" t="s">
        <v>14</v>
      </c>
      <c r="G28" s="350"/>
      <c r="H28" s="339" t="s">
        <v>90</v>
      </c>
      <c r="I28" s="350"/>
      <c r="J28" s="339" t="s">
        <v>59</v>
      </c>
      <c r="K28" s="344">
        <v>3</v>
      </c>
      <c r="M28" s="348"/>
      <c r="N28" s="340" t="s">
        <v>14</v>
      </c>
      <c r="O28" s="348"/>
      <c r="Q28" s="348"/>
      <c r="R28" s="340" t="s">
        <v>14</v>
      </c>
      <c r="S28" s="348"/>
      <c r="U28" s="344">
        <v>3</v>
      </c>
      <c r="W28" s="352"/>
    </row>
    <row r="29" spans="2:23">
      <c r="B29" s="340">
        <v>24</v>
      </c>
      <c r="C29" s="344" t="s">
        <v>100</v>
      </c>
      <c r="D29" s="340" t="s">
        <v>58</v>
      </c>
      <c r="E29" s="350"/>
      <c r="F29" s="340" t="s">
        <v>14</v>
      </c>
      <c r="G29" s="350"/>
      <c r="H29" s="339" t="s">
        <v>90</v>
      </c>
      <c r="I29" s="350"/>
      <c r="J29" s="339" t="s">
        <v>59</v>
      </c>
      <c r="K29" s="344">
        <v>4</v>
      </c>
      <c r="M29" s="348"/>
      <c r="N29" s="340" t="s">
        <v>14</v>
      </c>
      <c r="O29" s="348"/>
      <c r="Q29" s="348"/>
      <c r="R29" s="340" t="s">
        <v>14</v>
      </c>
      <c r="S29" s="348"/>
      <c r="U29" s="344">
        <v>4</v>
      </c>
      <c r="W29" s="352"/>
    </row>
    <row r="30" spans="2:23">
      <c r="B30" s="340">
        <v>25</v>
      </c>
      <c r="C30" s="344" t="s">
        <v>47</v>
      </c>
      <c r="D30" s="340" t="s">
        <v>58</v>
      </c>
      <c r="E30" s="350"/>
      <c r="F30" s="340" t="s">
        <v>14</v>
      </c>
      <c r="G30" s="350"/>
      <c r="H30" s="339" t="s">
        <v>90</v>
      </c>
      <c r="I30" s="350"/>
      <c r="J30" s="339" t="s">
        <v>59</v>
      </c>
      <c r="K30" s="344">
        <v>4</v>
      </c>
      <c r="M30" s="348"/>
      <c r="N30" s="340" t="s">
        <v>14</v>
      </c>
      <c r="O30" s="348"/>
      <c r="Q30" s="348"/>
      <c r="R30" s="340" t="s">
        <v>14</v>
      </c>
      <c r="S30" s="348"/>
      <c r="U30" s="344">
        <v>3</v>
      </c>
      <c r="W30" s="352"/>
    </row>
    <row r="31" spans="2:23">
      <c r="B31" s="340">
        <v>26</v>
      </c>
      <c r="C31" s="344" t="s">
        <v>3</v>
      </c>
      <c r="D31" s="340" t="s">
        <v>58</v>
      </c>
      <c r="E31" s="350"/>
      <c r="F31" s="340" t="s">
        <v>14</v>
      </c>
      <c r="G31" s="350"/>
      <c r="H31" s="339" t="s">
        <v>90</v>
      </c>
      <c r="I31" s="350"/>
      <c r="J31" s="339" t="s">
        <v>59</v>
      </c>
      <c r="K31" s="344">
        <v>5</v>
      </c>
      <c r="M31" s="348"/>
      <c r="N31" s="340" t="s">
        <v>14</v>
      </c>
      <c r="O31" s="348"/>
      <c r="Q31" s="348"/>
      <c r="R31" s="340" t="s">
        <v>14</v>
      </c>
      <c r="S31" s="348"/>
      <c r="U31" s="344">
        <v>5</v>
      </c>
      <c r="W31" s="352"/>
    </row>
    <row r="32" spans="2:23">
      <c r="B32" s="340">
        <v>27</v>
      </c>
      <c r="C32" s="344" t="s">
        <v>88</v>
      </c>
      <c r="D32" s="340" t="s">
        <v>58</v>
      </c>
      <c r="E32" s="350"/>
      <c r="F32" s="340" t="s">
        <v>14</v>
      </c>
      <c r="G32" s="350"/>
      <c r="H32" s="339" t="s">
        <v>90</v>
      </c>
      <c r="I32" s="350"/>
      <c r="J32" s="339" t="s">
        <v>59</v>
      </c>
      <c r="K32" s="344">
        <v>0</v>
      </c>
      <c r="M32" s="348"/>
      <c r="N32" s="340" t="s">
        <v>14</v>
      </c>
      <c r="O32" s="348"/>
      <c r="Q32" s="348"/>
      <c r="R32" s="340" t="s">
        <v>14</v>
      </c>
      <c r="S32" s="348"/>
      <c r="U32" s="344">
        <v>0</v>
      </c>
      <c r="W32" s="352" t="s">
        <v>164</v>
      </c>
    </row>
    <row r="33" spans="2:23">
      <c r="B33" s="340">
        <v>28</v>
      </c>
      <c r="C33" s="344" t="s">
        <v>89</v>
      </c>
      <c r="D33" s="340" t="s">
        <v>58</v>
      </c>
      <c r="E33" s="350"/>
      <c r="F33" s="340" t="s">
        <v>14</v>
      </c>
      <c r="G33" s="350"/>
      <c r="H33" s="339" t="s">
        <v>90</v>
      </c>
      <c r="I33" s="350"/>
      <c r="J33" s="339" t="s">
        <v>59</v>
      </c>
      <c r="K33" s="344"/>
      <c r="M33" s="348"/>
      <c r="N33" s="340" t="s">
        <v>14</v>
      </c>
      <c r="O33" s="348"/>
      <c r="Q33" s="348"/>
      <c r="R33" s="340" t="s">
        <v>14</v>
      </c>
      <c r="S33" s="348"/>
      <c r="U33" s="344"/>
      <c r="W33" s="352"/>
    </row>
    <row r="34" spans="2:23">
      <c r="B34" s="340">
        <v>29</v>
      </c>
      <c r="C34" s="344" t="s">
        <v>89</v>
      </c>
      <c r="D34" s="340" t="s">
        <v>58</v>
      </c>
      <c r="E34" s="350"/>
      <c r="F34" s="340" t="s">
        <v>14</v>
      </c>
      <c r="G34" s="350"/>
      <c r="H34" s="339" t="s">
        <v>90</v>
      </c>
      <c r="I34" s="350"/>
      <c r="J34" s="339" t="s">
        <v>59</v>
      </c>
      <c r="K34" s="344"/>
      <c r="M34" s="348"/>
      <c r="N34" s="340" t="s">
        <v>14</v>
      </c>
      <c r="O34" s="348"/>
      <c r="Q34" s="348"/>
      <c r="R34" s="340" t="s">
        <v>14</v>
      </c>
      <c r="S34" s="348"/>
      <c r="U34" s="344"/>
      <c r="W34" s="352"/>
    </row>
    <row r="35" spans="2:23">
      <c r="B35" s="340">
        <v>30</v>
      </c>
      <c r="C35" s="344" t="s">
        <v>89</v>
      </c>
      <c r="D35" s="340" t="s">
        <v>58</v>
      </c>
      <c r="E35" s="350"/>
      <c r="F35" s="340" t="s">
        <v>14</v>
      </c>
      <c r="G35" s="350"/>
      <c r="H35" s="339" t="s">
        <v>90</v>
      </c>
      <c r="I35" s="350"/>
      <c r="J35" s="339" t="s">
        <v>59</v>
      </c>
      <c r="K35" s="344"/>
      <c r="M35" s="348"/>
      <c r="N35" s="340" t="s">
        <v>14</v>
      </c>
      <c r="O35" s="348"/>
      <c r="Q35" s="348"/>
      <c r="R35" s="340" t="s">
        <v>14</v>
      </c>
      <c r="S35" s="348"/>
      <c r="U35" s="344"/>
      <c r="W35" s="352"/>
    </row>
    <row r="36" spans="2:23">
      <c r="C36" s="345"/>
    </row>
    <row r="37" spans="2:23">
      <c r="C37" s="346" t="s">
        <v>96</v>
      </c>
    </row>
    <row r="38" spans="2:23">
      <c r="C38" s="346" t="s">
        <v>166</v>
      </c>
    </row>
    <row r="39" spans="2:23">
      <c r="C39" s="346" t="s">
        <v>167</v>
      </c>
    </row>
    <row r="40" spans="2:23">
      <c r="C40" s="346" t="s">
        <v>168</v>
      </c>
    </row>
    <row r="41" spans="2:23">
      <c r="C41" s="342" t="s">
        <v>193</v>
      </c>
    </row>
    <row r="42" spans="2:23">
      <c r="C42" s="342" t="s">
        <v>197</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fitToWidth="1" fitToHeight="1"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B1:BS71"/>
  <sheetViews>
    <sheetView tabSelected="1" workbookViewId="0"/>
  </sheetViews>
  <sheetFormatPr defaultColWidth="9" defaultRowHeight="18"/>
  <cols>
    <col min="1" max="1" width="1.8984375" style="568" customWidth="1"/>
    <col min="2" max="3" width="9" style="568"/>
    <col min="4" max="4" width="45.59765625" style="568" customWidth="1"/>
    <col min="5" max="16384" width="9" style="568"/>
  </cols>
  <sheetData>
    <row r="1" spans="2:11">
      <c r="B1" s="568" t="s">
        <v>127</v>
      </c>
      <c r="D1" s="574"/>
      <c r="E1" s="574"/>
      <c r="F1" s="574"/>
    </row>
    <row r="2" spans="2:11" s="356" customFormat="1" ht="20.25" customHeight="1">
      <c r="B2" s="570" t="s">
        <v>160</v>
      </c>
      <c r="C2" s="570"/>
      <c r="D2" s="574"/>
      <c r="E2" s="574"/>
      <c r="F2" s="574"/>
    </row>
    <row r="3" spans="2:11" s="356" customFormat="1" ht="20.25" customHeight="1">
      <c r="B3" s="570"/>
      <c r="C3" s="570"/>
      <c r="D3" s="574"/>
      <c r="E3" s="574"/>
      <c r="F3" s="574"/>
    </row>
    <row r="4" spans="2:11" s="569" customFormat="1" ht="20.25" customHeight="1">
      <c r="B4" s="571"/>
      <c r="C4" s="574" t="s">
        <v>74</v>
      </c>
      <c r="D4" s="574"/>
      <c r="F4" s="583" t="s">
        <v>148</v>
      </c>
      <c r="G4" s="583"/>
      <c r="H4" s="583"/>
      <c r="I4" s="583"/>
      <c r="J4" s="583"/>
      <c r="K4" s="583"/>
    </row>
    <row r="5" spans="2:11" s="569" customFormat="1" ht="20.25" customHeight="1">
      <c r="B5" s="572"/>
      <c r="C5" s="574" t="s">
        <v>150</v>
      </c>
      <c r="D5" s="574"/>
      <c r="F5" s="583"/>
      <c r="G5" s="583"/>
      <c r="H5" s="583"/>
      <c r="I5" s="583"/>
      <c r="J5" s="583"/>
      <c r="K5" s="583"/>
    </row>
    <row r="6" spans="2:11" s="356" customFormat="1" ht="20.25" customHeight="1">
      <c r="B6" s="573" t="s">
        <v>26</v>
      </c>
      <c r="C6" s="574"/>
      <c r="D6" s="574"/>
      <c r="E6" s="577"/>
      <c r="F6" s="580"/>
    </row>
    <row r="7" spans="2:11" s="356" customFormat="1" ht="20.25" customHeight="1">
      <c r="B7" s="570"/>
      <c r="C7" s="570"/>
      <c r="D7" s="574"/>
      <c r="E7" s="577"/>
      <c r="F7" s="580"/>
    </row>
    <row r="8" spans="2:11" s="356" customFormat="1" ht="20.25" customHeight="1">
      <c r="B8" s="574" t="s">
        <v>128</v>
      </c>
      <c r="C8" s="570"/>
      <c r="D8" s="574"/>
      <c r="E8" s="577"/>
      <c r="F8" s="580"/>
    </row>
    <row r="9" spans="2:11" s="356" customFormat="1" ht="20.25" customHeight="1">
      <c r="B9" s="570"/>
      <c r="C9" s="570"/>
      <c r="D9" s="574"/>
      <c r="E9" s="574"/>
      <c r="F9" s="574"/>
    </row>
    <row r="10" spans="2:11" s="356" customFormat="1" ht="20.25" customHeight="1">
      <c r="B10" s="574" t="s">
        <v>169</v>
      </c>
      <c r="C10" s="570"/>
      <c r="D10" s="574"/>
      <c r="E10" s="574"/>
      <c r="F10" s="574"/>
    </row>
    <row r="11" spans="2:11" s="356" customFormat="1" ht="20.25" customHeight="1">
      <c r="B11" s="574"/>
      <c r="C11" s="570"/>
      <c r="D11" s="574"/>
      <c r="E11" s="574"/>
      <c r="F11" s="574"/>
    </row>
    <row r="12" spans="2:11" s="356" customFormat="1" ht="20.25" customHeight="1">
      <c r="B12" s="574" t="s">
        <v>173</v>
      </c>
      <c r="C12" s="570"/>
      <c r="D12" s="574"/>
    </row>
    <row r="13" spans="2:11" s="356" customFormat="1" ht="20.25" customHeight="1">
      <c r="B13" s="574"/>
      <c r="C13" s="570"/>
      <c r="D13" s="574"/>
    </row>
    <row r="14" spans="2:11" s="356" customFormat="1" ht="20.25" customHeight="1">
      <c r="B14" s="574" t="s">
        <v>111</v>
      </c>
      <c r="C14" s="570"/>
      <c r="D14" s="574"/>
    </row>
    <row r="15" spans="2:11" s="356" customFormat="1" ht="20.25" customHeight="1">
      <c r="B15" s="574"/>
      <c r="C15" s="570"/>
      <c r="D15" s="574"/>
    </row>
    <row r="16" spans="2:11" s="356" customFormat="1" ht="20.25" customHeight="1">
      <c r="B16" s="574" t="s">
        <v>182</v>
      </c>
      <c r="C16" s="570"/>
      <c r="D16" s="574"/>
    </row>
    <row r="17" spans="2:25" s="356" customFormat="1" ht="20.25" customHeight="1">
      <c r="B17" s="570"/>
      <c r="C17" s="570"/>
      <c r="D17" s="574"/>
    </row>
    <row r="18" spans="2:25" s="356" customFormat="1" ht="20.25" customHeight="1">
      <c r="B18" s="574" t="s">
        <v>120</v>
      </c>
      <c r="C18" s="570"/>
      <c r="D18" s="574"/>
    </row>
    <row r="19" spans="2:25" s="356" customFormat="1" ht="20.25" customHeight="1">
      <c r="B19" s="570"/>
      <c r="C19" s="570"/>
      <c r="D19" s="574"/>
    </row>
    <row r="20" spans="2:25" s="356" customFormat="1" ht="17.25" customHeight="1">
      <c r="B20" s="574" t="s">
        <v>183</v>
      </c>
      <c r="C20" s="574"/>
      <c r="D20" s="574"/>
    </row>
    <row r="21" spans="2:25" s="356" customFormat="1" ht="17.25" customHeight="1">
      <c r="B21" s="574" t="s">
        <v>129</v>
      </c>
      <c r="C21" s="574"/>
      <c r="D21" s="574"/>
    </row>
    <row r="22" spans="2:25" s="356" customFormat="1" ht="17.25" customHeight="1">
      <c r="B22" s="574"/>
      <c r="C22" s="574"/>
      <c r="D22" s="574"/>
    </row>
    <row r="23" spans="2:25" s="356" customFormat="1" ht="17.25" customHeight="1">
      <c r="B23" s="574"/>
      <c r="C23" s="576" t="s">
        <v>37</v>
      </c>
      <c r="D23" s="576" t="s">
        <v>15</v>
      </c>
    </row>
    <row r="24" spans="2:25" s="356" customFormat="1" ht="17.25" customHeight="1">
      <c r="B24" s="574"/>
      <c r="C24" s="576">
        <v>1</v>
      </c>
      <c r="D24" s="579" t="s">
        <v>10</v>
      </c>
    </row>
    <row r="25" spans="2:25" s="356" customFormat="1" ht="17.25" customHeight="1">
      <c r="B25" s="574"/>
      <c r="C25" s="576">
        <v>2</v>
      </c>
      <c r="D25" s="579" t="s">
        <v>77</v>
      </c>
    </row>
    <row r="26" spans="2:25" s="356" customFormat="1" ht="17.25" customHeight="1">
      <c r="B26" s="574"/>
      <c r="C26" s="576">
        <v>3</v>
      </c>
      <c r="D26" s="579" t="s">
        <v>16</v>
      </c>
    </row>
    <row r="27" spans="2:25" s="356" customFormat="1" ht="17.25" customHeight="1">
      <c r="B27" s="574"/>
      <c r="C27" s="576">
        <v>4</v>
      </c>
      <c r="D27" s="579" t="s">
        <v>65</v>
      </c>
    </row>
    <row r="28" spans="2:25" s="356" customFormat="1" ht="17.25" customHeight="1">
      <c r="B28" s="574"/>
      <c r="C28" s="576">
        <v>5</v>
      </c>
      <c r="D28" s="579" t="s">
        <v>24</v>
      </c>
    </row>
    <row r="29" spans="2:25" s="356" customFormat="1" ht="17.25" customHeight="1">
      <c r="B29" s="574"/>
      <c r="C29" s="577"/>
      <c r="D29" s="580"/>
    </row>
    <row r="30" spans="2:25" s="356" customFormat="1" ht="17.25" customHeight="1">
      <c r="B30" s="574" t="s">
        <v>184</v>
      </c>
      <c r="C30" s="574"/>
      <c r="D30" s="574"/>
      <c r="E30" s="569"/>
      <c r="F30" s="569"/>
    </row>
    <row r="31" spans="2:25" s="356" customFormat="1" ht="17.25" customHeight="1">
      <c r="B31" s="574" t="s">
        <v>130</v>
      </c>
      <c r="C31" s="574"/>
      <c r="D31" s="574"/>
      <c r="E31" s="569"/>
      <c r="F31" s="569"/>
    </row>
    <row r="32" spans="2:25" s="356" customFormat="1" ht="17.25" customHeight="1">
      <c r="B32" s="574"/>
      <c r="C32" s="574"/>
      <c r="D32" s="574"/>
      <c r="E32" s="569"/>
      <c r="F32" s="569"/>
      <c r="G32" s="584"/>
      <c r="H32" s="584"/>
      <c r="J32" s="584"/>
      <c r="K32" s="584"/>
      <c r="L32" s="584"/>
      <c r="M32" s="584"/>
      <c r="N32" s="584"/>
      <c r="O32" s="584"/>
      <c r="R32" s="584"/>
      <c r="S32" s="584"/>
      <c r="T32" s="584"/>
      <c r="W32" s="584"/>
      <c r="X32" s="584"/>
      <c r="Y32" s="584"/>
    </row>
    <row r="33" spans="2:51" s="356" customFormat="1" ht="17.25" customHeight="1">
      <c r="B33" s="574"/>
      <c r="C33" s="576" t="s">
        <v>6</v>
      </c>
      <c r="D33" s="576" t="s">
        <v>1</v>
      </c>
      <c r="E33" s="569"/>
      <c r="F33" s="569"/>
      <c r="G33" s="584"/>
      <c r="H33" s="584"/>
      <c r="J33" s="584"/>
      <c r="K33" s="584"/>
      <c r="L33" s="584"/>
      <c r="M33" s="584"/>
      <c r="N33" s="584"/>
      <c r="O33" s="584"/>
      <c r="R33" s="584"/>
      <c r="S33" s="584"/>
      <c r="T33" s="584"/>
      <c r="W33" s="584"/>
      <c r="X33" s="584"/>
      <c r="Y33" s="584"/>
    </row>
    <row r="34" spans="2:51" s="356" customFormat="1" ht="17.25" customHeight="1">
      <c r="B34" s="574"/>
      <c r="C34" s="576" t="s">
        <v>18</v>
      </c>
      <c r="D34" s="579" t="s">
        <v>131</v>
      </c>
      <c r="E34" s="569"/>
      <c r="F34" s="569"/>
      <c r="G34" s="584"/>
      <c r="H34" s="584"/>
      <c r="J34" s="584"/>
      <c r="K34" s="584"/>
      <c r="L34" s="584"/>
      <c r="M34" s="584"/>
      <c r="N34" s="584"/>
      <c r="O34" s="584"/>
      <c r="R34" s="584"/>
      <c r="S34" s="584"/>
      <c r="T34" s="584"/>
      <c r="W34" s="584"/>
      <c r="X34" s="584"/>
      <c r="Y34" s="584"/>
    </row>
    <row r="35" spans="2:51" s="356" customFormat="1" ht="17.25" customHeight="1">
      <c r="B35" s="574"/>
      <c r="C35" s="576" t="s">
        <v>12</v>
      </c>
      <c r="D35" s="579" t="s">
        <v>132</v>
      </c>
      <c r="E35" s="569"/>
      <c r="F35" s="569"/>
      <c r="G35" s="584"/>
      <c r="H35" s="584"/>
      <c r="J35" s="584"/>
      <c r="K35" s="584"/>
      <c r="L35" s="584"/>
      <c r="M35" s="584"/>
      <c r="N35" s="584"/>
      <c r="O35" s="584"/>
      <c r="R35" s="584"/>
      <c r="S35" s="584"/>
      <c r="T35" s="584"/>
      <c r="W35" s="584"/>
      <c r="X35" s="584"/>
      <c r="Y35" s="584"/>
    </row>
    <row r="36" spans="2:51" s="356" customFormat="1" ht="17.25" customHeight="1">
      <c r="B36" s="574"/>
      <c r="C36" s="576" t="s">
        <v>19</v>
      </c>
      <c r="D36" s="579" t="s">
        <v>133</v>
      </c>
      <c r="E36" s="569"/>
      <c r="F36" s="569"/>
      <c r="G36" s="584"/>
      <c r="H36" s="584"/>
      <c r="J36" s="584"/>
      <c r="K36" s="584"/>
      <c r="L36" s="584"/>
      <c r="M36" s="584"/>
      <c r="N36" s="584"/>
      <c r="O36" s="584"/>
      <c r="R36" s="584"/>
      <c r="S36" s="584"/>
      <c r="T36" s="584"/>
      <c r="W36" s="584"/>
      <c r="X36" s="584"/>
      <c r="Y36" s="584"/>
    </row>
    <row r="37" spans="2:51" s="356" customFormat="1" ht="17.25" customHeight="1">
      <c r="B37" s="574"/>
      <c r="C37" s="576" t="s">
        <v>21</v>
      </c>
      <c r="D37" s="579" t="s">
        <v>146</v>
      </c>
      <c r="E37" s="569"/>
      <c r="F37" s="569"/>
      <c r="G37" s="584"/>
      <c r="H37" s="584"/>
      <c r="J37" s="584"/>
      <c r="K37" s="584"/>
      <c r="L37" s="584"/>
      <c r="M37" s="584"/>
      <c r="N37" s="584"/>
      <c r="O37" s="584"/>
      <c r="R37" s="584"/>
      <c r="S37" s="584"/>
      <c r="T37" s="584"/>
      <c r="W37" s="584"/>
      <c r="X37" s="584"/>
      <c r="Y37" s="584"/>
    </row>
    <row r="38" spans="2:51" s="356" customFormat="1" ht="17.25" customHeight="1">
      <c r="B38" s="574"/>
      <c r="C38" s="574"/>
      <c r="D38" s="574"/>
      <c r="E38" s="569"/>
      <c r="F38" s="569"/>
      <c r="G38" s="584"/>
      <c r="H38" s="584"/>
      <c r="J38" s="584"/>
      <c r="K38" s="584"/>
      <c r="L38" s="584"/>
      <c r="M38" s="584"/>
      <c r="N38" s="584"/>
      <c r="O38" s="584"/>
      <c r="R38" s="584"/>
      <c r="S38" s="584"/>
      <c r="T38" s="584"/>
      <c r="W38" s="584"/>
      <c r="X38" s="584"/>
      <c r="Y38" s="584"/>
    </row>
    <row r="39" spans="2:51" s="356" customFormat="1" ht="17.25" customHeight="1">
      <c r="B39" s="574"/>
      <c r="C39" s="578" t="s">
        <v>23</v>
      </c>
      <c r="D39" s="574"/>
      <c r="E39" s="569"/>
      <c r="F39" s="569"/>
      <c r="G39" s="584"/>
      <c r="H39" s="584"/>
      <c r="J39" s="584"/>
      <c r="K39" s="584"/>
      <c r="L39" s="584"/>
      <c r="M39" s="584"/>
      <c r="N39" s="584"/>
      <c r="O39" s="584"/>
      <c r="R39" s="584"/>
      <c r="S39" s="584"/>
      <c r="T39" s="584"/>
      <c r="W39" s="584"/>
      <c r="X39" s="584"/>
      <c r="Y39" s="584"/>
    </row>
    <row r="40" spans="2:51" s="356" customFormat="1" ht="17.25" customHeight="1">
      <c r="B40" s="569"/>
      <c r="C40" s="574" t="s">
        <v>101</v>
      </c>
      <c r="D40" s="569"/>
      <c r="E40" s="569"/>
      <c r="F40" s="578"/>
      <c r="G40" s="584"/>
      <c r="H40" s="584"/>
      <c r="J40" s="584"/>
      <c r="K40" s="584"/>
      <c r="L40" s="584"/>
      <c r="M40" s="584"/>
      <c r="N40" s="584"/>
      <c r="O40" s="584"/>
      <c r="R40" s="584"/>
      <c r="S40" s="584"/>
      <c r="T40" s="584"/>
      <c r="W40" s="584"/>
      <c r="X40" s="584"/>
      <c r="Y40" s="584"/>
    </row>
    <row r="41" spans="2:51" s="356" customFormat="1" ht="17.25" customHeight="1">
      <c r="B41" s="569"/>
      <c r="C41" s="574" t="s">
        <v>147</v>
      </c>
      <c r="D41" s="569"/>
      <c r="E41" s="569"/>
      <c r="F41" s="574"/>
      <c r="G41" s="584"/>
      <c r="H41" s="584"/>
      <c r="J41" s="584"/>
      <c r="K41" s="584"/>
      <c r="L41" s="584"/>
      <c r="M41" s="584"/>
      <c r="N41" s="584"/>
      <c r="O41" s="584"/>
      <c r="R41" s="584"/>
      <c r="S41" s="584"/>
      <c r="T41" s="584"/>
      <c r="W41" s="584"/>
      <c r="X41" s="584"/>
      <c r="Y41" s="584"/>
    </row>
    <row r="42" spans="2:51" s="356" customFormat="1" ht="17.25" customHeight="1">
      <c r="B42" s="574"/>
      <c r="C42" s="574"/>
      <c r="D42" s="574"/>
      <c r="E42" s="578"/>
      <c r="F42" s="584"/>
      <c r="G42" s="584"/>
      <c r="H42" s="584"/>
      <c r="J42" s="584"/>
      <c r="K42" s="584"/>
      <c r="L42" s="584"/>
      <c r="M42" s="584"/>
      <c r="N42" s="584"/>
      <c r="O42" s="584"/>
      <c r="R42" s="584"/>
      <c r="S42" s="584"/>
      <c r="T42" s="584"/>
      <c r="W42" s="584"/>
      <c r="X42" s="584"/>
      <c r="Y42" s="584"/>
    </row>
    <row r="43" spans="2:51" s="356" customFormat="1" ht="17.25" customHeight="1">
      <c r="B43" s="574" t="s">
        <v>185</v>
      </c>
      <c r="C43" s="574"/>
      <c r="D43" s="574"/>
    </row>
    <row r="44" spans="2:51" s="356" customFormat="1" ht="17.25" customHeight="1">
      <c r="B44" s="574" t="s">
        <v>134</v>
      </c>
      <c r="C44" s="574"/>
      <c r="D44" s="574"/>
    </row>
    <row r="45" spans="2:51" s="356" customFormat="1" ht="17.25" customHeight="1">
      <c r="B45" s="575" t="s">
        <v>20</v>
      </c>
      <c r="C45" s="569"/>
      <c r="D45" s="569"/>
      <c r="E45" s="581"/>
      <c r="F45" s="581"/>
      <c r="G45" s="581"/>
      <c r="H45" s="581"/>
      <c r="I45" s="581"/>
      <c r="J45" s="581"/>
      <c r="K45" s="581"/>
      <c r="L45" s="581"/>
      <c r="M45" s="581"/>
      <c r="N45" s="581"/>
      <c r="O45" s="586"/>
      <c r="P45" s="586"/>
      <c r="Q45" s="581"/>
      <c r="R45" s="586"/>
      <c r="S45" s="581"/>
      <c r="T45" s="581"/>
      <c r="U45" s="586"/>
      <c r="Y45" s="581"/>
      <c r="Z45" s="581"/>
      <c r="AA45" s="581"/>
      <c r="AB45" s="581"/>
      <c r="AD45" s="581"/>
      <c r="AE45" s="586"/>
      <c r="AF45" s="586"/>
      <c r="AG45" s="586"/>
      <c r="AH45" s="586"/>
      <c r="AI45" s="587"/>
      <c r="AJ45" s="586"/>
      <c r="AK45" s="586"/>
      <c r="AL45" s="586"/>
      <c r="AM45" s="586"/>
      <c r="AN45" s="586"/>
      <c r="AO45" s="586"/>
      <c r="AP45" s="586"/>
      <c r="AQ45" s="586"/>
      <c r="AR45" s="586"/>
      <c r="AS45" s="586"/>
      <c r="AT45" s="586"/>
      <c r="AU45" s="586"/>
      <c r="AV45" s="586"/>
      <c r="AW45" s="586"/>
      <c r="AX45" s="586"/>
      <c r="AY45" s="587"/>
    </row>
    <row r="46" spans="2:51" s="356" customFormat="1" ht="17.25" customHeight="1"/>
    <row r="47" spans="2:51" s="356" customFormat="1" ht="17.25" customHeight="1">
      <c r="B47" s="574" t="s">
        <v>186</v>
      </c>
      <c r="C47" s="574"/>
    </row>
    <row r="48" spans="2:51" s="356" customFormat="1" ht="17.25" customHeight="1">
      <c r="B48" s="574"/>
      <c r="C48" s="574"/>
    </row>
    <row r="49" spans="2:54" s="356" customFormat="1" ht="17.25" customHeight="1">
      <c r="B49" s="574" t="s">
        <v>187</v>
      </c>
      <c r="C49" s="574"/>
    </row>
    <row r="50" spans="2:54" s="356" customFormat="1" ht="17.25" customHeight="1">
      <c r="B50" s="574" t="s">
        <v>170</v>
      </c>
      <c r="C50" s="574"/>
    </row>
    <row r="51" spans="2:54" s="356" customFormat="1" ht="17.25" customHeight="1">
      <c r="B51" s="574"/>
      <c r="C51" s="574"/>
    </row>
    <row r="52" spans="2:54" s="356" customFormat="1" ht="17.25" customHeight="1">
      <c r="B52" s="574" t="s">
        <v>188</v>
      </c>
      <c r="C52" s="574"/>
    </row>
    <row r="53" spans="2:54" s="356" customFormat="1" ht="17.25" customHeight="1">
      <c r="B53" s="574" t="s">
        <v>80</v>
      </c>
      <c r="C53" s="574"/>
    </row>
    <row r="54" spans="2:54" s="356" customFormat="1" ht="17.25" customHeight="1">
      <c r="B54" s="574"/>
      <c r="C54" s="574"/>
    </row>
    <row r="55" spans="2:54" s="356" customFormat="1" ht="17.25" customHeight="1">
      <c r="B55" s="574" t="s">
        <v>189</v>
      </c>
      <c r="C55" s="574"/>
      <c r="D55" s="574"/>
    </row>
    <row r="56" spans="2:54" s="356" customFormat="1" ht="17.25" customHeight="1">
      <c r="B56" s="574"/>
      <c r="C56" s="574"/>
      <c r="D56" s="574"/>
    </row>
    <row r="57" spans="2:54" s="356" customFormat="1" ht="17.25" customHeight="1">
      <c r="B57" s="569" t="s">
        <v>83</v>
      </c>
      <c r="C57" s="569"/>
      <c r="D57" s="574"/>
    </row>
    <row r="58" spans="2:54" s="356" customFormat="1" ht="17.25" customHeight="1">
      <c r="B58" s="569" t="s">
        <v>135</v>
      </c>
      <c r="C58" s="569"/>
      <c r="D58" s="574"/>
    </row>
    <row r="59" spans="2:54" s="356" customFormat="1" ht="17.25" customHeight="1">
      <c r="B59" s="569" t="s">
        <v>171</v>
      </c>
      <c r="C59" s="569"/>
      <c r="D59" s="574"/>
    </row>
    <row r="60" spans="2:54" s="356" customFormat="1" ht="17.25" customHeight="1"/>
    <row r="61" spans="2:54" s="356" customFormat="1" ht="17.25" customHeight="1">
      <c r="B61" s="356" t="s">
        <v>92</v>
      </c>
      <c r="E61" s="582"/>
      <c r="F61" s="582"/>
      <c r="G61" s="582"/>
      <c r="H61" s="582"/>
      <c r="I61" s="582"/>
      <c r="J61" s="582"/>
      <c r="K61" s="582"/>
      <c r="L61" s="582"/>
      <c r="M61" s="582"/>
      <c r="N61" s="582"/>
      <c r="O61" s="582"/>
      <c r="P61" s="582"/>
      <c r="Q61" s="582"/>
      <c r="R61" s="582"/>
      <c r="S61" s="582"/>
      <c r="T61" s="582"/>
      <c r="U61" s="582"/>
      <c r="V61" s="582"/>
      <c r="W61" s="582"/>
      <c r="X61" s="582"/>
      <c r="Y61" s="582"/>
      <c r="Z61" s="582"/>
      <c r="AA61" s="582"/>
      <c r="AB61" s="582"/>
      <c r="AC61" s="582"/>
      <c r="AD61" s="582"/>
      <c r="AE61" s="582"/>
      <c r="AF61" s="582"/>
      <c r="AG61" s="582"/>
      <c r="AH61" s="582"/>
      <c r="AI61" s="582"/>
      <c r="AJ61" s="582"/>
      <c r="AK61" s="582"/>
      <c r="AL61" s="582"/>
      <c r="AM61" s="582"/>
      <c r="AN61" s="582"/>
      <c r="AO61" s="582"/>
      <c r="AP61" s="582"/>
      <c r="AQ61" s="582"/>
      <c r="AR61" s="582"/>
      <c r="AS61" s="582"/>
      <c r="AT61" s="582"/>
      <c r="AU61" s="582"/>
      <c r="AV61" s="582"/>
      <c r="AW61" s="582"/>
      <c r="AX61" s="582"/>
    </row>
    <row r="62" spans="2:54" s="356" customFormat="1" ht="17.25" customHeight="1">
      <c r="E62" s="582"/>
      <c r="F62" s="582"/>
      <c r="G62" s="582"/>
      <c r="H62" s="582"/>
      <c r="I62" s="582"/>
      <c r="J62" s="582"/>
      <c r="K62" s="582"/>
      <c r="L62" s="582"/>
      <c r="M62" s="582"/>
      <c r="N62" s="582"/>
      <c r="O62" s="582"/>
      <c r="P62" s="582"/>
      <c r="Q62" s="582"/>
      <c r="R62" s="582"/>
      <c r="S62" s="582"/>
      <c r="T62" s="582"/>
      <c r="U62" s="582"/>
      <c r="V62" s="582"/>
      <c r="W62" s="582"/>
      <c r="X62" s="582"/>
      <c r="Y62" s="582"/>
      <c r="Z62" s="582"/>
      <c r="AA62" s="582"/>
      <c r="AB62" s="582"/>
      <c r="AC62" s="582"/>
      <c r="AD62" s="582"/>
      <c r="AE62" s="582"/>
      <c r="AF62" s="582"/>
      <c r="AG62" s="582"/>
      <c r="AH62" s="582"/>
      <c r="AI62" s="582"/>
      <c r="AJ62" s="582"/>
      <c r="AK62" s="582"/>
      <c r="AL62" s="582"/>
      <c r="AM62" s="582"/>
      <c r="AN62" s="582"/>
      <c r="AO62" s="582"/>
      <c r="AP62" s="582"/>
      <c r="AQ62" s="582"/>
      <c r="AR62" s="582"/>
      <c r="AS62" s="582"/>
      <c r="AT62" s="582"/>
      <c r="AU62" s="582"/>
      <c r="AV62" s="582"/>
      <c r="AW62" s="582"/>
      <c r="AX62" s="582"/>
    </row>
    <row r="63" spans="2:54" s="356" customFormat="1" ht="17.25" customHeight="1">
      <c r="B63" s="356" t="s">
        <v>190</v>
      </c>
      <c r="E63" s="582"/>
      <c r="F63" s="582"/>
      <c r="G63" s="582"/>
      <c r="H63" s="582"/>
      <c r="I63" s="582"/>
      <c r="J63" s="582"/>
      <c r="K63" s="582"/>
      <c r="L63" s="582"/>
      <c r="M63" s="582"/>
      <c r="N63" s="582"/>
      <c r="O63" s="582"/>
      <c r="P63" s="582"/>
      <c r="Q63" s="582"/>
      <c r="R63" s="582"/>
      <c r="S63" s="582"/>
      <c r="T63" s="582"/>
      <c r="U63" s="582"/>
      <c r="V63" s="582"/>
      <c r="W63" s="582"/>
      <c r="X63" s="582"/>
      <c r="Y63" s="582"/>
      <c r="Z63" s="582"/>
      <c r="AA63" s="582"/>
      <c r="AB63" s="582"/>
      <c r="AC63" s="582"/>
      <c r="AD63" s="582"/>
      <c r="AE63" s="582"/>
      <c r="AF63" s="582"/>
      <c r="AG63" s="582"/>
      <c r="AH63" s="582"/>
      <c r="AI63" s="582"/>
      <c r="AJ63" s="582"/>
      <c r="AK63" s="582"/>
      <c r="AL63" s="582"/>
      <c r="AM63" s="582"/>
      <c r="AN63" s="582"/>
      <c r="AO63" s="582"/>
      <c r="AP63" s="582"/>
      <c r="AQ63" s="582"/>
      <c r="AR63" s="582"/>
      <c r="AS63" s="582"/>
      <c r="AT63" s="582"/>
      <c r="AU63" s="582"/>
      <c r="AV63" s="582"/>
      <c r="AW63" s="582"/>
      <c r="AX63" s="582"/>
      <c r="AY63" s="582"/>
      <c r="AZ63" s="582"/>
      <c r="BA63" s="582"/>
      <c r="BB63" s="582"/>
    </row>
    <row r="64" spans="2:54" s="356" customFormat="1" ht="17.25" customHeight="1">
      <c r="E64" s="582"/>
      <c r="F64" s="582"/>
      <c r="G64" s="582"/>
      <c r="H64" s="582"/>
      <c r="I64" s="582"/>
      <c r="J64" s="582"/>
      <c r="K64" s="582"/>
      <c r="L64" s="582"/>
      <c r="M64" s="582"/>
      <c r="N64" s="582"/>
      <c r="O64" s="582"/>
      <c r="P64" s="582"/>
      <c r="Q64" s="582"/>
      <c r="R64" s="582"/>
      <c r="S64" s="582"/>
      <c r="T64" s="582"/>
      <c r="U64" s="582"/>
      <c r="V64" s="582"/>
      <c r="W64" s="582"/>
      <c r="X64" s="582"/>
      <c r="Y64" s="582"/>
      <c r="Z64" s="582"/>
      <c r="AA64" s="582"/>
      <c r="AB64" s="582"/>
      <c r="AC64" s="582"/>
      <c r="AD64" s="582"/>
      <c r="AE64" s="582"/>
      <c r="AF64" s="582"/>
      <c r="AG64" s="582"/>
      <c r="AH64" s="582"/>
      <c r="AI64" s="582"/>
      <c r="AJ64" s="582"/>
      <c r="AK64" s="582"/>
      <c r="AL64" s="582"/>
      <c r="AM64" s="582"/>
      <c r="AN64" s="582"/>
      <c r="AO64" s="582"/>
      <c r="AP64" s="582"/>
      <c r="AQ64" s="582"/>
      <c r="AR64" s="582"/>
      <c r="AS64" s="582"/>
      <c r="AT64" s="582"/>
      <c r="AU64" s="582"/>
      <c r="AV64" s="582"/>
      <c r="AW64" s="582"/>
      <c r="AX64" s="582"/>
      <c r="AY64" s="582"/>
      <c r="AZ64" s="582"/>
      <c r="BA64" s="582"/>
      <c r="BB64" s="582"/>
    </row>
    <row r="65" spans="2:71" s="356" customFormat="1" ht="17.25" customHeight="1">
      <c r="B65" s="356" t="s">
        <v>191</v>
      </c>
      <c r="BL65" s="588"/>
      <c r="BM65" s="589"/>
      <c r="BN65" s="588"/>
      <c r="BO65" s="588"/>
      <c r="BP65" s="588"/>
      <c r="BQ65" s="590"/>
      <c r="BR65" s="591"/>
      <c r="BS65" s="591"/>
    </row>
    <row r="66" spans="2:71" s="356" customFormat="1" ht="17.25" customHeight="1">
      <c r="E66" s="582"/>
      <c r="F66" s="582"/>
      <c r="G66" s="582"/>
      <c r="H66" s="582"/>
      <c r="I66" s="582"/>
      <c r="J66" s="582"/>
      <c r="K66" s="582"/>
      <c r="L66" s="582"/>
      <c r="M66" s="582"/>
      <c r="N66" s="582"/>
      <c r="O66" s="582"/>
      <c r="P66" s="582"/>
      <c r="Q66" s="582"/>
      <c r="R66" s="582"/>
      <c r="S66" s="582"/>
      <c r="T66" s="582"/>
      <c r="U66" s="582"/>
      <c r="V66" s="582"/>
      <c r="W66" s="582"/>
      <c r="X66" s="582"/>
      <c r="Y66" s="582"/>
      <c r="Z66" s="582"/>
      <c r="AA66" s="582"/>
      <c r="AB66" s="582"/>
      <c r="AC66" s="582"/>
      <c r="AD66" s="582"/>
      <c r="AE66" s="582"/>
      <c r="AF66" s="582"/>
      <c r="AG66" s="582"/>
      <c r="AH66" s="582"/>
      <c r="AI66" s="582"/>
      <c r="AJ66" s="582"/>
      <c r="AK66" s="582"/>
      <c r="AL66" s="582"/>
      <c r="AM66" s="582"/>
      <c r="AN66" s="582"/>
      <c r="AO66" s="582"/>
      <c r="AP66" s="582"/>
      <c r="AQ66" s="582"/>
      <c r="AR66" s="582"/>
      <c r="AS66" s="582"/>
      <c r="AT66" s="582"/>
      <c r="AU66" s="582"/>
      <c r="AV66" s="582"/>
      <c r="AW66" s="582"/>
      <c r="AX66" s="582"/>
    </row>
    <row r="67" spans="2:71" s="356" customFormat="1" ht="17.25" customHeight="1">
      <c r="B67" s="356" t="s">
        <v>41</v>
      </c>
      <c r="E67" s="582"/>
      <c r="F67" s="582"/>
      <c r="G67" s="582"/>
      <c r="H67" s="582"/>
      <c r="I67" s="582"/>
      <c r="J67" s="582"/>
      <c r="K67" s="582"/>
      <c r="L67" s="582"/>
      <c r="M67" s="582"/>
      <c r="N67" s="582"/>
      <c r="O67" s="582"/>
      <c r="P67" s="582"/>
      <c r="Q67" s="582"/>
      <c r="R67" s="582"/>
      <c r="S67" s="582"/>
      <c r="T67" s="582"/>
      <c r="U67" s="582"/>
      <c r="V67" s="582"/>
      <c r="W67" s="582"/>
      <c r="X67" s="582"/>
      <c r="Y67" s="582"/>
      <c r="Z67" s="582"/>
      <c r="AA67" s="582"/>
      <c r="AB67" s="582"/>
      <c r="AC67" s="582"/>
      <c r="AD67" s="582"/>
      <c r="AE67" s="582"/>
      <c r="AF67" s="582"/>
      <c r="AG67" s="582"/>
      <c r="AH67" s="582"/>
      <c r="AI67" s="582"/>
      <c r="AJ67" s="582"/>
      <c r="AK67" s="582"/>
      <c r="AL67" s="582"/>
      <c r="AM67" s="582"/>
      <c r="AN67" s="582"/>
      <c r="AO67" s="582"/>
      <c r="AP67" s="582"/>
      <c r="AQ67" s="582"/>
      <c r="AR67" s="582"/>
      <c r="AS67" s="582"/>
      <c r="AT67" s="582"/>
      <c r="AU67" s="582"/>
      <c r="AV67" s="582"/>
      <c r="AW67" s="582"/>
      <c r="AX67" s="582"/>
      <c r="AY67" s="582"/>
      <c r="AZ67" s="582"/>
      <c r="BA67" s="582"/>
      <c r="BB67" s="582"/>
    </row>
    <row r="68" spans="2:71" s="356" customFormat="1" ht="17.25" customHeight="1">
      <c r="B68" s="356" t="s">
        <v>195</v>
      </c>
      <c r="E68" s="582"/>
      <c r="F68" s="582"/>
      <c r="G68" s="582"/>
      <c r="H68" s="582"/>
      <c r="I68" s="582"/>
      <c r="J68" s="582"/>
      <c r="K68" s="582"/>
      <c r="L68" s="582"/>
      <c r="M68" s="582"/>
      <c r="N68" s="582"/>
      <c r="O68" s="582"/>
      <c r="P68" s="582"/>
      <c r="Q68" s="582"/>
      <c r="R68" s="582"/>
      <c r="S68" s="582"/>
      <c r="T68" s="582"/>
      <c r="U68" s="582"/>
      <c r="V68" s="582"/>
      <c r="W68" s="582"/>
      <c r="X68" s="582"/>
      <c r="Y68" s="582"/>
      <c r="Z68" s="582"/>
      <c r="AA68" s="582"/>
      <c r="AB68" s="582"/>
      <c r="AC68" s="582"/>
      <c r="AD68" s="582"/>
      <c r="AE68" s="582"/>
      <c r="AF68" s="582"/>
      <c r="AG68" s="582"/>
      <c r="AH68" s="582"/>
      <c r="AI68" s="582"/>
      <c r="AJ68" s="582"/>
      <c r="AK68" s="582"/>
      <c r="AL68" s="582"/>
      <c r="AM68" s="582"/>
      <c r="AN68" s="582"/>
      <c r="AO68" s="582"/>
      <c r="AP68" s="582"/>
      <c r="AQ68" s="582"/>
      <c r="AR68" s="582"/>
      <c r="AS68" s="582"/>
      <c r="AT68" s="582"/>
      <c r="AU68" s="582"/>
      <c r="AV68" s="582"/>
      <c r="AW68" s="582"/>
      <c r="AX68" s="582"/>
      <c r="AY68" s="582"/>
      <c r="AZ68" s="582"/>
      <c r="BA68" s="582"/>
      <c r="BB68" s="582"/>
    </row>
    <row r="69" spans="2:71" s="356" customFormat="1" ht="17.25" customHeight="1">
      <c r="E69" s="582"/>
      <c r="F69" s="582"/>
      <c r="G69" s="582"/>
      <c r="H69" s="582"/>
      <c r="I69" s="582"/>
      <c r="J69" s="582"/>
      <c r="K69" s="582"/>
      <c r="L69" s="582"/>
      <c r="M69" s="582"/>
      <c r="N69" s="582"/>
      <c r="O69" s="582"/>
      <c r="P69" s="582"/>
      <c r="Q69" s="582"/>
      <c r="R69" s="582"/>
      <c r="S69" s="582"/>
      <c r="T69" s="582"/>
      <c r="U69" s="582"/>
      <c r="V69" s="582"/>
      <c r="W69" s="582"/>
      <c r="X69" s="582"/>
      <c r="Y69" s="582"/>
      <c r="Z69" s="582"/>
      <c r="AA69" s="582"/>
      <c r="AB69" s="582"/>
      <c r="AC69" s="582"/>
      <c r="AD69" s="582"/>
      <c r="AE69" s="582"/>
      <c r="AF69" s="582"/>
      <c r="AG69" s="582"/>
      <c r="AH69" s="582"/>
      <c r="AI69" s="582"/>
      <c r="AJ69" s="582"/>
      <c r="AK69" s="582"/>
      <c r="AL69" s="582"/>
      <c r="AM69" s="582"/>
      <c r="AN69" s="582"/>
      <c r="AO69" s="582"/>
      <c r="AP69" s="582"/>
      <c r="AQ69" s="582"/>
      <c r="AR69" s="582"/>
      <c r="AS69" s="582"/>
      <c r="AT69" s="582"/>
      <c r="AU69" s="582"/>
      <c r="AV69" s="582"/>
      <c r="AW69" s="582"/>
      <c r="AX69" s="582"/>
      <c r="AY69" s="582"/>
      <c r="AZ69" s="582"/>
      <c r="BA69" s="582"/>
      <c r="BB69" s="582"/>
    </row>
    <row r="70" spans="2:71" ht="17.25" customHeight="1">
      <c r="B70" s="568" t="s">
        <v>94</v>
      </c>
    </row>
    <row r="71" spans="2:71" ht="17.25" customHeight="1">
      <c r="B71" s="356" t="s">
        <v>192</v>
      </c>
    </row>
    <row r="72" spans="2:71" ht="17.25" customHeight="1"/>
    <row r="73" spans="2:71" ht="17.25" customHeight="1"/>
  </sheetData>
  <mergeCells count="1">
    <mergeCell ref="F4:K5"/>
  </mergeCells>
  <phoneticPr fontId="1"/>
  <pageMargins left="0.70866141732283472" right="0.70866141732283472" top="0.74803149606299213" bottom="0.74803149606299213" header="0.31496062992125984" footer="0.31496062992125984"/>
  <pageSetup paperSize="9" fitToWidth="1" fitToHeight="1"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L44"/>
  <sheetViews>
    <sheetView workbookViewId="0"/>
  </sheetViews>
  <sheetFormatPr defaultColWidth="9" defaultRowHeight="26.4"/>
  <cols>
    <col min="1" max="1" width="1.69921875" style="592" customWidth="1"/>
    <col min="2" max="2" width="9" style="592"/>
    <col min="3" max="12" width="40.59765625" style="592" customWidth="1"/>
    <col min="13" max="16384" width="9" style="592"/>
  </cols>
  <sheetData>
    <row r="1" spans="1:12">
      <c r="A1" s="593"/>
      <c r="B1" s="594" t="s">
        <v>103</v>
      </c>
      <c r="C1" s="594"/>
      <c r="D1" s="594"/>
    </row>
    <row r="2" spans="1:12">
      <c r="A2" s="593"/>
      <c r="B2" s="594"/>
      <c r="C2" s="594"/>
      <c r="D2" s="594"/>
    </row>
    <row r="3" spans="1:12">
      <c r="A3" s="593"/>
      <c r="B3" s="595" t="s">
        <v>37</v>
      </c>
      <c r="C3" s="595" t="s">
        <v>118</v>
      </c>
      <c r="D3" s="594"/>
    </row>
    <row r="4" spans="1:12">
      <c r="A4" s="593"/>
      <c r="B4" s="596">
        <v>1</v>
      </c>
      <c r="C4" s="601" t="s">
        <v>172</v>
      </c>
      <c r="D4" s="594"/>
    </row>
    <row r="5" spans="1:12">
      <c r="A5" s="593"/>
      <c r="B5" s="596">
        <v>2</v>
      </c>
      <c r="C5" s="601" t="s">
        <v>0</v>
      </c>
    </row>
    <row r="6" spans="1:12">
      <c r="A6" s="593"/>
      <c r="B6" s="596">
        <v>3</v>
      </c>
      <c r="C6" s="601" t="s">
        <v>0</v>
      </c>
      <c r="D6" s="594"/>
    </row>
    <row r="7" spans="1:12">
      <c r="A7" s="593"/>
      <c r="B7" s="596">
        <v>4</v>
      </c>
      <c r="C7" s="601" t="s">
        <v>0</v>
      </c>
      <c r="D7" s="594"/>
    </row>
    <row r="8" spans="1:12">
      <c r="A8" s="593"/>
      <c r="B8" s="596">
        <v>5</v>
      </c>
      <c r="C8" s="601" t="s">
        <v>0</v>
      </c>
      <c r="D8" s="594"/>
    </row>
    <row r="9" spans="1:12">
      <c r="A9" s="593"/>
      <c r="B9" s="594"/>
      <c r="C9" s="594"/>
      <c r="D9" s="594"/>
    </row>
    <row r="10" spans="1:12">
      <c r="A10" s="593"/>
      <c r="B10" s="594" t="s">
        <v>119</v>
      </c>
      <c r="C10" s="594"/>
      <c r="D10" s="594"/>
    </row>
    <row r="11" spans="1:12" ht="27">
      <c r="A11" s="593"/>
      <c r="B11" s="594"/>
      <c r="C11" s="594"/>
      <c r="D11" s="594"/>
    </row>
    <row r="12" spans="1:12" ht="27">
      <c r="A12" s="593"/>
      <c r="B12" s="597" t="s">
        <v>15</v>
      </c>
      <c r="C12" s="602" t="s">
        <v>10</v>
      </c>
      <c r="D12" s="606" t="s">
        <v>77</v>
      </c>
      <c r="E12" s="606" t="s">
        <v>16</v>
      </c>
      <c r="F12" s="606" t="s">
        <v>65</v>
      </c>
      <c r="G12" s="611" t="s">
        <v>24</v>
      </c>
      <c r="H12" s="614" t="s">
        <v>0</v>
      </c>
      <c r="I12" s="614" t="s">
        <v>0</v>
      </c>
      <c r="J12" s="614" t="s">
        <v>0</v>
      </c>
      <c r="K12" s="614" t="s">
        <v>0</v>
      </c>
      <c r="L12" s="616" t="s">
        <v>0</v>
      </c>
    </row>
    <row r="13" spans="1:12">
      <c r="A13" s="593"/>
      <c r="B13" s="598" t="s">
        <v>107</v>
      </c>
      <c r="C13" s="603" t="s">
        <v>0</v>
      </c>
      <c r="D13" s="607" t="s">
        <v>138</v>
      </c>
      <c r="E13" s="607" t="s">
        <v>22</v>
      </c>
      <c r="F13" s="607" t="s">
        <v>48</v>
      </c>
      <c r="G13" s="612" t="s">
        <v>42</v>
      </c>
      <c r="H13" s="615" t="s">
        <v>0</v>
      </c>
      <c r="I13" s="615" t="s">
        <v>0</v>
      </c>
      <c r="J13" s="615" t="s">
        <v>0</v>
      </c>
      <c r="K13" s="615" t="s">
        <v>0</v>
      </c>
      <c r="L13" s="617" t="s">
        <v>0</v>
      </c>
    </row>
    <row r="14" spans="1:12">
      <c r="B14" s="599"/>
      <c r="C14" s="604" t="s">
        <v>0</v>
      </c>
      <c r="D14" s="608" t="s">
        <v>137</v>
      </c>
      <c r="E14" s="608" t="s">
        <v>7</v>
      </c>
      <c r="F14" s="608" t="s">
        <v>0</v>
      </c>
      <c r="G14" s="613" t="s">
        <v>44</v>
      </c>
      <c r="H14" s="608" t="s">
        <v>0</v>
      </c>
      <c r="I14" s="608" t="s">
        <v>0</v>
      </c>
      <c r="J14" s="608" t="s">
        <v>0</v>
      </c>
      <c r="K14" s="608" t="s">
        <v>0</v>
      </c>
      <c r="L14" s="618" t="s">
        <v>0</v>
      </c>
    </row>
    <row r="15" spans="1:12">
      <c r="B15" s="599"/>
      <c r="C15" s="604" t="s">
        <v>0</v>
      </c>
      <c r="D15" s="608" t="s">
        <v>139</v>
      </c>
      <c r="E15" s="609" t="s">
        <v>0</v>
      </c>
      <c r="F15" s="609" t="s">
        <v>0</v>
      </c>
      <c r="G15" s="613" t="s">
        <v>45</v>
      </c>
      <c r="H15" s="609" t="s">
        <v>0</v>
      </c>
      <c r="I15" s="609" t="s">
        <v>0</v>
      </c>
      <c r="J15" s="609" t="s">
        <v>0</v>
      </c>
      <c r="K15" s="609" t="s">
        <v>0</v>
      </c>
      <c r="L15" s="619" t="s">
        <v>0</v>
      </c>
    </row>
    <row r="16" spans="1:12">
      <c r="B16" s="599"/>
      <c r="C16" s="604" t="s">
        <v>0</v>
      </c>
      <c r="D16" s="609" t="s">
        <v>0</v>
      </c>
      <c r="E16" s="609" t="s">
        <v>0</v>
      </c>
      <c r="F16" s="609" t="s">
        <v>0</v>
      </c>
      <c r="G16" s="613" t="s">
        <v>22</v>
      </c>
      <c r="H16" s="609" t="s">
        <v>0</v>
      </c>
      <c r="I16" s="609" t="s">
        <v>0</v>
      </c>
      <c r="J16" s="609" t="s">
        <v>0</v>
      </c>
      <c r="K16" s="609" t="s">
        <v>0</v>
      </c>
      <c r="L16" s="619" t="s">
        <v>0</v>
      </c>
    </row>
    <row r="17" spans="2:12">
      <c r="B17" s="599"/>
      <c r="C17" s="604" t="s">
        <v>0</v>
      </c>
      <c r="D17" s="609" t="s">
        <v>0</v>
      </c>
      <c r="E17" s="609" t="s">
        <v>0</v>
      </c>
      <c r="F17" s="609" t="s">
        <v>0</v>
      </c>
      <c r="G17" s="613" t="s">
        <v>7</v>
      </c>
      <c r="H17" s="609" t="s">
        <v>0</v>
      </c>
      <c r="I17" s="609" t="s">
        <v>0</v>
      </c>
      <c r="J17" s="609" t="s">
        <v>0</v>
      </c>
      <c r="K17" s="609" t="s">
        <v>0</v>
      </c>
      <c r="L17" s="619" t="s">
        <v>0</v>
      </c>
    </row>
    <row r="18" spans="2:12">
      <c r="B18" s="599"/>
      <c r="C18" s="604" t="s">
        <v>0</v>
      </c>
      <c r="D18" s="609" t="s">
        <v>0</v>
      </c>
      <c r="E18" s="609" t="s">
        <v>0</v>
      </c>
      <c r="F18" s="609" t="s">
        <v>0</v>
      </c>
      <c r="G18" s="613" t="s">
        <v>104</v>
      </c>
      <c r="H18" s="609" t="s">
        <v>0</v>
      </c>
      <c r="I18" s="609" t="s">
        <v>0</v>
      </c>
      <c r="J18" s="609" t="s">
        <v>0</v>
      </c>
      <c r="K18" s="609" t="s">
        <v>0</v>
      </c>
      <c r="L18" s="619" t="s">
        <v>0</v>
      </c>
    </row>
    <row r="19" spans="2:12">
      <c r="B19" s="599"/>
      <c r="C19" s="604" t="s">
        <v>0</v>
      </c>
      <c r="D19" s="609" t="s">
        <v>0</v>
      </c>
      <c r="E19" s="609" t="s">
        <v>0</v>
      </c>
      <c r="F19" s="609" t="s">
        <v>0</v>
      </c>
      <c r="G19" s="613" t="s">
        <v>105</v>
      </c>
      <c r="H19" s="609" t="s">
        <v>0</v>
      </c>
      <c r="I19" s="609" t="s">
        <v>0</v>
      </c>
      <c r="J19" s="609" t="s">
        <v>0</v>
      </c>
      <c r="K19" s="609" t="s">
        <v>0</v>
      </c>
      <c r="L19" s="619" t="s">
        <v>0</v>
      </c>
    </row>
    <row r="20" spans="2:12">
      <c r="B20" s="599"/>
      <c r="C20" s="604" t="s">
        <v>0</v>
      </c>
      <c r="D20" s="609" t="s">
        <v>0</v>
      </c>
      <c r="E20" s="609" t="s">
        <v>0</v>
      </c>
      <c r="F20" s="609" t="s">
        <v>0</v>
      </c>
      <c r="G20" s="613" t="s">
        <v>11</v>
      </c>
      <c r="H20" s="609" t="s">
        <v>0</v>
      </c>
      <c r="I20" s="609" t="s">
        <v>0</v>
      </c>
      <c r="J20" s="609" t="s">
        <v>0</v>
      </c>
      <c r="K20" s="609" t="s">
        <v>0</v>
      </c>
      <c r="L20" s="619" t="s">
        <v>0</v>
      </c>
    </row>
    <row r="21" spans="2:12">
      <c r="B21" s="599"/>
      <c r="C21" s="604" t="s">
        <v>0</v>
      </c>
      <c r="D21" s="609" t="s">
        <v>0</v>
      </c>
      <c r="E21" s="609" t="s">
        <v>0</v>
      </c>
      <c r="F21" s="609" t="s">
        <v>0</v>
      </c>
      <c r="G21" s="613" t="s">
        <v>46</v>
      </c>
      <c r="H21" s="609" t="s">
        <v>0</v>
      </c>
      <c r="I21" s="609" t="s">
        <v>0</v>
      </c>
      <c r="J21" s="609" t="s">
        <v>0</v>
      </c>
      <c r="K21" s="609" t="s">
        <v>0</v>
      </c>
      <c r="L21" s="619" t="s">
        <v>0</v>
      </c>
    </row>
    <row r="22" spans="2:12">
      <c r="B22" s="599"/>
      <c r="C22" s="604" t="s">
        <v>0</v>
      </c>
      <c r="D22" s="609" t="s">
        <v>0</v>
      </c>
      <c r="E22" s="609" t="s">
        <v>0</v>
      </c>
      <c r="F22" s="609" t="s">
        <v>0</v>
      </c>
      <c r="G22" s="609" t="s">
        <v>0</v>
      </c>
      <c r="H22" s="609" t="s">
        <v>0</v>
      </c>
      <c r="I22" s="609" t="s">
        <v>0</v>
      </c>
      <c r="J22" s="609" t="s">
        <v>0</v>
      </c>
      <c r="K22" s="609" t="s">
        <v>0</v>
      </c>
      <c r="L22" s="619" t="s">
        <v>0</v>
      </c>
    </row>
    <row r="23" spans="2:12">
      <c r="B23" s="599"/>
      <c r="C23" s="604" t="s">
        <v>0</v>
      </c>
      <c r="D23" s="609" t="s">
        <v>0</v>
      </c>
      <c r="E23" s="609" t="s">
        <v>0</v>
      </c>
      <c r="F23" s="609" t="s">
        <v>0</v>
      </c>
      <c r="G23" s="609" t="s">
        <v>0</v>
      </c>
      <c r="H23" s="609" t="s">
        <v>0</v>
      </c>
      <c r="I23" s="609" t="s">
        <v>0</v>
      </c>
      <c r="J23" s="609" t="s">
        <v>0</v>
      </c>
      <c r="K23" s="609" t="s">
        <v>0</v>
      </c>
      <c r="L23" s="619" t="s">
        <v>0</v>
      </c>
    </row>
    <row r="24" spans="2:12">
      <c r="B24" s="599"/>
      <c r="C24" s="604" t="s">
        <v>0</v>
      </c>
      <c r="D24" s="609" t="s">
        <v>0</v>
      </c>
      <c r="E24" s="609" t="s">
        <v>0</v>
      </c>
      <c r="F24" s="609" t="s">
        <v>0</v>
      </c>
      <c r="G24" s="609" t="s">
        <v>0</v>
      </c>
      <c r="H24" s="609" t="s">
        <v>0</v>
      </c>
      <c r="I24" s="609" t="s">
        <v>0</v>
      </c>
      <c r="J24" s="609" t="s">
        <v>0</v>
      </c>
      <c r="K24" s="609" t="s">
        <v>0</v>
      </c>
      <c r="L24" s="619" t="s">
        <v>0</v>
      </c>
    </row>
    <row r="25" spans="2:12" ht="27">
      <c r="B25" s="600"/>
      <c r="C25" s="605" t="s">
        <v>0</v>
      </c>
      <c r="D25" s="610" t="s">
        <v>0</v>
      </c>
      <c r="E25" s="610" t="s">
        <v>0</v>
      </c>
      <c r="F25" s="610" t="s">
        <v>0</v>
      </c>
      <c r="G25" s="610" t="s">
        <v>0</v>
      </c>
      <c r="H25" s="610" t="s">
        <v>0</v>
      </c>
      <c r="I25" s="610" t="s">
        <v>0</v>
      </c>
      <c r="J25" s="610" t="s">
        <v>0</v>
      </c>
      <c r="K25" s="610" t="s">
        <v>0</v>
      </c>
      <c r="L25" s="620" t="s">
        <v>0</v>
      </c>
    </row>
    <row r="28" spans="2:12">
      <c r="C28" s="592" t="s">
        <v>151</v>
      </c>
    </row>
    <row r="29" spans="2:12">
      <c r="C29" s="592" t="s">
        <v>108</v>
      </c>
    </row>
    <row r="30" spans="2:12">
      <c r="C30" s="592" t="s">
        <v>121</v>
      </c>
    </row>
    <row r="31" spans="2:12">
      <c r="C31" s="592" t="s">
        <v>122</v>
      </c>
    </row>
    <row r="32" spans="2:12">
      <c r="C32" s="592" t="s">
        <v>67</v>
      </c>
    </row>
    <row r="33" spans="3:3">
      <c r="C33" s="592" t="s">
        <v>124</v>
      </c>
    </row>
    <row r="34" spans="3:3">
      <c r="C34" s="592" t="s">
        <v>125</v>
      </c>
    </row>
    <row r="35" spans="3:3">
      <c r="C35" s="592" t="s">
        <v>145</v>
      </c>
    </row>
    <row r="36" spans="3:3">
      <c r="C36" s="592" t="s">
        <v>109</v>
      </c>
    </row>
    <row r="37" spans="3:3">
      <c r="C37" s="592" t="s">
        <v>110</v>
      </c>
    </row>
    <row r="39" spans="3:3">
      <c r="C39" s="592" t="s">
        <v>152</v>
      </c>
    </row>
    <row r="40" spans="3:3">
      <c r="C40" s="592" t="s">
        <v>112</v>
      </c>
    </row>
    <row r="41" spans="3:3">
      <c r="C41" s="592" t="s">
        <v>113</v>
      </c>
    </row>
    <row r="42" spans="3:3">
      <c r="C42" s="592" t="s">
        <v>114</v>
      </c>
    </row>
    <row r="43" spans="3:3">
      <c r="C43" s="592" t="s">
        <v>116</v>
      </c>
    </row>
    <row r="44" spans="3:3">
      <c r="C44" s="592" t="s">
        <v>117</v>
      </c>
    </row>
  </sheetData>
  <mergeCells count="1">
    <mergeCell ref="B13:B25"/>
  </mergeCells>
  <phoneticPr fontId="1"/>
  <pageMargins left="0.70866141732283472" right="0.70866141732283472" top="0.74803149606299213" bottom="0.74803149606299213" header="0.31496062992125984" footer="0.31496062992125984"/>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Administrator</cp:lastModifiedBy>
  <cp:lastPrinted>2021-02-25T06:53:39Z</cp:lastPrinted>
  <dcterms:created xsi:type="dcterms:W3CDTF">2020-01-14T23:47:53Z</dcterms:created>
  <dcterms:modified xsi:type="dcterms:W3CDTF">2025-12-01T05:14:01Z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2025-12-01T05:14:01Z</vt:filetime>
  </property>
</Properties>
</file>