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activeTab="3"/>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3">記入方法!$A$1:$O$77</definedName>
    <definedName name="_xlnm.Print_Area" localSheetId="2">'居宅介護支援（100名）'!$A$1:$BD$133</definedName>
    <definedName name="_xlnm.Print_Titles" localSheetId="2">'居宅介護支援（100名）'!$1:$13</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<sst xmlns="http://schemas.openxmlformats.org/spreadsheetml/2006/main" xmlns:r="http://schemas.openxmlformats.org/officeDocument/2006/relationships" count="142" uniqueCount="142">
  <si>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</si>
  <si>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</si>
  <si>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</si>
  <si>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職種名</t>
    <rPh sb="0" eb="2">
      <t>ショクシュ</t>
    </rPh>
    <rPh sb="2" eb="3">
      <t>メイ</t>
    </rPh>
    <phoneticPr fontId="1"/>
  </si>
  <si>
    <t>1週目</t>
    <rPh sb="1" eb="2">
      <t>シュウ</t>
    </rPh>
    <rPh sb="2" eb="3">
      <t>メ</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</si>
  <si>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</si>
  <si>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</si>
  <si>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t>
  </si>
  <si>
    <t>管理者</t>
    <rPh sb="0" eb="3">
      <t>カンリシャ</t>
    </rPh>
    <phoneticPr fontId="1"/>
  </si>
  <si>
    <t>B</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</si>
  <si>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</si>
  <si>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C</t>
  </si>
  <si>
    <t>A</t>
  </si>
  <si>
    <t>合計</t>
    <rPh sb="0" eb="2">
      <t>ゴウケイ</t>
    </rPh>
    <phoneticPr fontId="1"/>
  </si>
  <si>
    <t>D</t>
  </si>
  <si>
    <t>常勤の従業者の人数</t>
    <rPh sb="0" eb="2">
      <t>ジョウキン</t>
    </rPh>
    <rPh sb="3" eb="6">
      <t>ジュウギョウシャ</t>
    </rPh>
    <rPh sb="7" eb="9">
      <t>ニンズウ</t>
    </rPh>
    <phoneticPr fontId="1"/>
  </si>
  <si>
    <t>区分</t>
    <rPh sb="0" eb="2">
      <t>クブン</t>
    </rPh>
    <phoneticPr fontId="1"/>
  </si>
  <si>
    <t>ー</t>
  </si>
  <si>
    <t>記号</t>
    <rPh sb="0" eb="2">
      <t>キゴウ</t>
    </rPh>
    <phoneticPr fontId="1"/>
  </si>
  <si>
    <t>4週目</t>
    <rPh sb="1" eb="2">
      <t>シュウ</t>
    </rPh>
    <rPh sb="2" eb="3">
      <t>メ</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</si>
  <si>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</si>
  <si>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</si>
  <si>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3週目</t>
    <rPh sb="1" eb="2">
      <t>シュウ</t>
    </rPh>
    <rPh sb="2" eb="3">
      <t>メ</t>
    </rPh>
    <phoneticPr fontId="1"/>
  </si>
  <si>
    <t>日</t>
    <rPh sb="0" eb="1">
      <t>ニチ</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</si>
  <si>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</si>
  <si>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</si>
  <si>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</si>
  <si>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</si>
  <si>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</si>
  <si>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</si>
  <si>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事業所名</t>
    <rPh sb="0" eb="3">
      <t>ジギョウショ</t>
    </rPh>
    <rPh sb="3" eb="4">
      <t>メイ</t>
    </rPh>
    <phoneticPr fontId="1"/>
  </si>
  <si>
    <t>÷</t>
  </si>
  <si>
    <t>サービス種別</t>
    <rPh sb="4" eb="6">
      <t>シュベツ</t>
    </rPh>
    <phoneticPr fontId="1"/>
  </si>
  <si>
    <t>令和</t>
    <rPh sb="0" eb="2">
      <t>レイワ</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</si>
  <si>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</si>
  <si>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t>
  </si>
  <si>
    <t>年</t>
    <rPh sb="0" eb="1">
      <t>ネン</t>
    </rPh>
    <phoneticPr fontId="1"/>
  </si>
  <si>
    <t>月</t>
    <rPh sb="0" eb="1">
      <t>ゲツ</t>
    </rPh>
    <phoneticPr fontId="1"/>
  </si>
  <si>
    <t>当月合計</t>
    <rPh sb="0" eb="2">
      <t>トウゲツ</t>
    </rPh>
    <rPh sb="2" eb="4">
      <t>ゴウケイ</t>
    </rPh>
    <phoneticPr fontId="1"/>
  </si>
  <si>
    <t>常勤換算後の人数</t>
    <rPh sb="0" eb="2">
      <t>ジョウキン</t>
    </rPh>
    <rPh sb="2" eb="4">
      <t>カンサン</t>
    </rPh>
    <rPh sb="4" eb="5">
      <t>ゴ</t>
    </rPh>
    <rPh sb="6" eb="8">
      <t>ニンズウ</t>
    </rPh>
    <phoneticPr fontId="1"/>
  </si>
  <si>
    <t>時間/週</t>
    <rPh sb="0" eb="2">
      <t>ジカン</t>
    </rPh>
    <rPh sb="3" eb="4">
      <t>シュウ</t>
    </rPh>
    <phoneticPr fontId="1"/>
  </si>
  <si>
    <t>当月の日数</t>
    <rPh sb="0" eb="2">
      <t>トウゲツ</t>
    </rPh>
    <rPh sb="3" eb="5">
      <t>ニッスウ</t>
    </rPh>
    <phoneticPr fontId="1"/>
  </si>
  <si>
    <t>常勤で兼務</t>
    <rPh sb="0" eb="2">
      <t>ジョウキン</t>
    </rPh>
    <rPh sb="3" eb="5">
      <t>ケンム</t>
    </rPh>
    <phoneticPr fontId="1"/>
  </si>
  <si>
    <t>No</t>
  </si>
  <si>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</si>
  <si>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</si>
  <si>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t>
  </si>
  <si>
    <t>　行が足りない場合は、適宜追加してください。</t>
    <rPh sb="1" eb="2">
      <t>ギョウ</t>
    </rPh>
    <rPh sb="3" eb="4">
      <t>タ</t>
    </rPh>
    <rPh sb="7" eb="9">
      <t>バアイ</t>
    </rPh>
    <rPh sb="11" eb="13">
      <t>テキギ</t>
    </rPh>
    <rPh sb="13" eb="15">
      <t>ツイカ</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</si>
  <si>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</si>
  <si>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</si>
  <si>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</si>
  <si>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保健師</t>
    <rPh sb="0" eb="3">
      <t>ホケンシ</t>
    </rPh>
    <phoneticPr fontId="1"/>
  </si>
  <si>
    <t>勤務時間数合計</t>
    <rPh sb="0" eb="2">
      <t>キンム</t>
    </rPh>
    <rPh sb="2" eb="5">
      <t>ジカンスウ</t>
    </rPh>
    <rPh sb="5" eb="7">
      <t>ゴウケイ</t>
    </rPh>
    <phoneticPr fontId="1"/>
  </si>
  <si>
    <t>○○　B子</t>
    <rPh sb="4" eb="5">
      <t>コ</t>
    </rPh>
    <phoneticPr fontId="1"/>
  </si>
  <si>
    <t>資格</t>
    <rPh sb="0" eb="2">
      <t>シカク</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</si>
  <si>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</si>
  <si>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</si>
  <si>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</si>
  <si>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</si>
  <si>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</si>
  <si>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</si>
  <si>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</si>
  <si>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</si>
  <si>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</si>
  <si>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　・「数式」タブ　⇒　「名前の定義」を選択</t>
    <rPh sb="3" eb="5">
      <t>スウシキ</t>
    </rPh>
    <rPh sb="12" eb="14">
      <t>ナマエ</t>
    </rPh>
    <rPh sb="15" eb="17">
      <t>テイギ</t>
    </rPh>
    <rPh sb="19" eb="21">
      <t>センタク</t>
    </rPh>
    <phoneticPr fontId="1"/>
  </si>
  <si>
    <t>常勤換算方法による人数</t>
    <rPh sb="0" eb="2">
      <t>ジョウキン</t>
    </rPh>
    <rPh sb="2" eb="4">
      <t>カンサン</t>
    </rPh>
    <rPh sb="4" eb="6">
      <t>ホウホウ</t>
    </rPh>
    <rPh sb="9" eb="11">
      <t>ニンズウ</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</si>
  <si>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</si>
  <si>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</si>
  <si>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</si>
  <si>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</si>
  <si>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</si>
  <si>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</si>
  <si>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</si>
  <si>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社会福祉主事（3年以上従事）</t>
    <rPh sb="0" eb="2">
      <t>シャカイ</t>
    </rPh>
    <rPh sb="2" eb="4">
      <t>フクシ</t>
    </rPh>
    <rPh sb="4" eb="6">
      <t>シュジ</t>
    </rPh>
    <rPh sb="8" eb="9">
      <t>ネン</t>
    </rPh>
    <rPh sb="9" eb="11">
      <t>イジョウ</t>
    </rPh>
    <rPh sb="11" eb="13">
      <t>ジュウジ</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</si>
  <si>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</si>
  <si>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</si>
  <si>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</si>
  <si>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</si>
  <si>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</si>
  <si>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</si>
  <si>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</si>
  <si>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</si>
  <si>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</si>
  <si>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</si>
  <si>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</si>
  <si>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</si>
  <si>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</si>
  <si>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</si>
  <si>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</si>
  <si>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</si>
  <si>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</si>
  <si>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</si>
  <si>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</si>
  <si>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</si>
  <si>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</si>
  <si>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</si>
  <si>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</si>
  <si>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</si>
  <si>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</si>
  <si>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</si>
  <si>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</si>
  <si>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</si>
  <si>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</si>
  <si>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</si>
  <si>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介護支援専門員</t>
    <rPh sb="0" eb="2">
      <t>カイゴ</t>
    </rPh>
    <rPh sb="2" eb="4">
      <t>シエン</t>
    </rPh>
    <rPh sb="4" eb="7">
      <t>センモンイン</t>
    </rPh>
    <phoneticPr fontId="1"/>
  </si>
  <si>
    <t>○○　A郞</t>
    <rPh sb="4" eb="5">
      <t>ロウ</t>
    </rPh>
    <phoneticPr fontId="1"/>
  </si>
  <si>
    <t>　　　　　手入力すること。</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</si>
  <si>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</si>
  <si>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</si>
  <si>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</si>
  <si>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その他、特記事項欄としてもご活用ください。</t>
    <rPh sb="6" eb="7">
      <t>タ</t>
    </rPh>
    <rPh sb="8" eb="10">
      <t>トッキ</t>
    </rPh>
    <rPh sb="10" eb="12">
      <t>ジコウ</t>
    </rPh>
    <rPh sb="12" eb="13">
      <t>ラン</t>
    </rPh>
    <rPh sb="18" eb="20">
      <t>カツヨウ</t>
    </rPh>
    <phoneticPr fontId="16"/>
  </si>
  <si>
    <t>(7)
資格</t>
    <rPh sb="4" eb="6">
      <t>シカク</t>
    </rPh>
    <phoneticPr fontId="1"/>
  </si>
  <si>
    <t>　15行目・・・「職種」</t>
    <rPh sb="3" eb="5">
      <t>ギョウメ</t>
    </rPh>
    <rPh sb="9" eb="11">
      <t>ショクシュ</t>
    </rPh>
    <phoneticPr fontId="1"/>
  </si>
  <si>
    <t>(8) 氏　名</t>
  </si>
  <si>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</si>
  <si>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</si>
  <si>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</si>
  <si>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</si>
  <si>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</si>
  <si>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</si>
  <si>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</si>
  <si>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</si>
  <si>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</si>
  <si>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</si>
  <si>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</si>
  <si>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</si>
  <si>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</si>
  <si>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</si>
  <si>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(6)
勤務
形態</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</si>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</sst>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4"/>
      <color rgb="FFFF0000"/>
      <name val="HGSｺﾞｼｯｸM"/>
      <family val="3"/>
    </font>
    <font>
      <b/>
      <sz val="14"/>
      <color auto="1"/>
      <name val="HGSｺﾞｼｯｸM"/>
      <family val="3"/>
    </font>
    <font>
      <sz val="11"/>
      <color theme="1"/>
      <name val="游ゴシック"/>
      <family val="3"/>
      <scheme val="minor"/>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55">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9"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9"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9"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9"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9" fillId="0" borderId="0" xfId="0" applyFont="1" applyFill="1" applyAlignment="1" applyProtection="1">
      <alignment vertical="center"/>
    </xf>
    <xf numFmtId="0" fontId="3" fillId="0" borderId="0" xfId="0" applyFont="1" applyProtection="1">
      <alignment vertical="center"/>
    </xf>
    <xf numFmtId="0" fontId="9"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81050"/>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2" name="正方形/長方形 1"/>
        <xdr:cNvSpPr/>
      </xdr:nvSpPr>
      <xdr:spPr>
        <a:xfrm>
          <a:off x="142875" y="16964025"/>
          <a:ext cx="12578080" cy="21526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Normal="55" zoomScaleSheetLayoutView="100" workbookViewId="0">
      <selection activeCell="X2" sqref="X2:Y2"/>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1</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6">
        <v>7</v>
      </c>
      <c r="V2" s="126"/>
      <c r="W2" s="66" t="s">
        <v>29</v>
      </c>
      <c r="X2" s="143">
        <f>IF(U2=0,"",YEAR(DATE(2018+U2,1,1)))</f>
        <v>2025</v>
      </c>
      <c r="Y2" s="143"/>
      <c r="Z2" s="5" t="s">
        <v>35</v>
      </c>
      <c r="AA2" s="5" t="s">
        <v>36</v>
      </c>
      <c r="AB2" s="126">
        <v>4</v>
      </c>
      <c r="AC2" s="126"/>
      <c r="AD2" s="5" t="s">
        <v>37</v>
      </c>
      <c r="AE2" s="5"/>
      <c r="AF2" s="5"/>
      <c r="AG2" s="5"/>
      <c r="AH2" s="5"/>
      <c r="AI2" s="5"/>
      <c r="AJ2" s="152"/>
      <c r="AK2" s="66" t="s">
        <v>30</v>
      </c>
      <c r="AL2" s="66" t="s">
        <v>29</v>
      </c>
      <c r="AM2" s="126" t="s">
        <v>115</v>
      </c>
      <c r="AN2" s="126"/>
      <c r="AO2" s="126"/>
      <c r="AP2" s="126"/>
      <c r="AQ2" s="126"/>
      <c r="AR2" s="126"/>
      <c r="AS2" s="126"/>
      <c r="AT2" s="126"/>
      <c r="AU2" s="126"/>
      <c r="AV2" s="126"/>
      <c r="AW2" s="126"/>
      <c r="AX2" s="126"/>
      <c r="AY2" s="126"/>
      <c r="AZ2" s="126"/>
      <c r="BA2" s="126"/>
      <c r="BB2" s="152" t="s">
        <v>1</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103</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82">
        <v>160</v>
      </c>
      <c r="BA5" s="187"/>
      <c r="BB5" s="158" t="s">
        <v>89</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126</v>
      </c>
      <c r="AR6" s="151"/>
      <c r="AS6" s="157"/>
      <c r="AT6" s="157"/>
      <c r="AU6" s="157"/>
      <c r="AV6" s="151"/>
      <c r="AW6" s="151"/>
      <c r="AX6" s="156"/>
      <c r="AY6" s="151"/>
      <c r="AZ6" s="166">
        <v>100</v>
      </c>
      <c r="BA6" s="174"/>
      <c r="BB6" s="189" t="s">
        <v>125</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f>DAY(EOMONTH(DATE(X2,AB2,1),0))</f>
        <v>30</v>
      </c>
      <c r="BA7" s="188"/>
      <c r="BB7" s="158" t="s">
        <v>23</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43</v>
      </c>
      <c r="C9" s="19" t="s">
        <v>127</v>
      </c>
      <c r="D9" s="35"/>
      <c r="E9" s="45" t="s">
        <v>128</v>
      </c>
      <c r="F9" s="35"/>
      <c r="G9" s="45" t="s">
        <v>111</v>
      </c>
      <c r="H9" s="19"/>
      <c r="I9" s="19"/>
      <c r="J9" s="19"/>
      <c r="K9" s="35"/>
      <c r="L9" s="45" t="s">
        <v>113</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2</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4</v>
      </c>
      <c r="Q10" s="115"/>
      <c r="R10" s="115"/>
      <c r="S10" s="115"/>
      <c r="T10" s="115"/>
      <c r="U10" s="115"/>
      <c r="V10" s="133"/>
      <c r="W10" s="105" t="s">
        <v>21</v>
      </c>
      <c r="X10" s="115"/>
      <c r="Y10" s="115"/>
      <c r="Z10" s="115"/>
      <c r="AA10" s="115"/>
      <c r="AB10" s="115"/>
      <c r="AC10" s="133"/>
      <c r="AD10" s="105" t="s">
        <v>22</v>
      </c>
      <c r="AE10" s="115"/>
      <c r="AF10" s="115"/>
      <c r="AG10" s="115"/>
      <c r="AH10" s="115"/>
      <c r="AI10" s="115"/>
      <c r="AJ10" s="133"/>
      <c r="AK10" s="105" t="s">
        <v>19</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t="s">
        <v>8</v>
      </c>
      <c r="D14" s="38"/>
      <c r="E14" s="48" t="s">
        <v>12</v>
      </c>
      <c r="F14" s="53"/>
      <c r="G14" s="59" t="s">
        <v>118</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 customHeight="1">
      <c r="A15" s="6"/>
      <c r="B15" s="14">
        <f t="shared" ref="B15:B31" si="3">B14+1</f>
        <v>2</v>
      </c>
      <c r="C15" s="23" t="s">
        <v>104</v>
      </c>
      <c r="D15" s="39"/>
      <c r="E15" s="49" t="s">
        <v>12</v>
      </c>
      <c r="F15" s="54"/>
      <c r="G15" s="60" t="s">
        <v>118</v>
      </c>
      <c r="H15" s="63"/>
      <c r="I15" s="63"/>
      <c r="J15" s="63"/>
      <c r="K15" s="79"/>
      <c r="L15" s="86" t="s">
        <v>105</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 customHeight="1">
      <c r="A16" s="6"/>
      <c r="B16" s="14">
        <f t="shared" si="3"/>
        <v>3</v>
      </c>
      <c r="C16" s="23" t="s">
        <v>104</v>
      </c>
      <c r="D16" s="39"/>
      <c r="E16" s="49" t="s">
        <v>12</v>
      </c>
      <c r="F16" s="54"/>
      <c r="G16" s="60" t="s">
        <v>104</v>
      </c>
      <c r="H16" s="63"/>
      <c r="I16" s="63"/>
      <c r="J16" s="63"/>
      <c r="K16" s="79"/>
      <c r="L16" s="86" t="s">
        <v>53</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 customHeight="1">
      <c r="A17" s="6"/>
      <c r="B17" s="14">
        <f t="shared" si="3"/>
        <v>4</v>
      </c>
      <c r="C17" s="23" t="s">
        <v>104</v>
      </c>
      <c r="D17" s="39"/>
      <c r="E17" s="49" t="s">
        <v>12</v>
      </c>
      <c r="F17" s="54"/>
      <c r="G17" s="60" t="s">
        <v>104</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 customHeight="1">
      <c r="A18" s="6"/>
      <c r="B18" s="14">
        <f t="shared" si="3"/>
        <v>5</v>
      </c>
      <c r="C18" s="23" t="s">
        <v>104</v>
      </c>
      <c r="D18" s="39"/>
      <c r="E18" s="49" t="s">
        <v>11</v>
      </c>
      <c r="F18" s="54"/>
      <c r="G18" s="60" t="s">
        <v>104</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52</v>
      </c>
      <c r="F34" s="26"/>
      <c r="G34" s="26"/>
      <c r="H34" s="26"/>
      <c r="I34" s="16"/>
      <c r="J34" s="72" t="s">
        <v>59</v>
      </c>
      <c r="K34" s="72"/>
      <c r="L34" s="72"/>
      <c r="M34" s="72"/>
      <c r="N34" s="31"/>
      <c r="O34" s="31"/>
      <c r="P34" s="111" t="s">
        <v>50</v>
      </c>
      <c r="Q34" s="111"/>
      <c r="R34" s="16"/>
      <c r="S34" s="16"/>
      <c r="T34" s="28" t="s">
        <v>18</v>
      </c>
      <c r="U34" s="42"/>
      <c r="V34" s="28" t="s">
        <v>16</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15</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9</v>
      </c>
      <c r="U36" s="42"/>
      <c r="V36" s="28" t="s">
        <v>42</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9</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46</v>
      </c>
      <c r="Q38" s="57"/>
      <c r="R38" s="16"/>
      <c r="S38" s="16"/>
      <c r="T38" s="28" t="s">
        <v>14</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14</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13</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39</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31</v>
      </c>
      <c r="H45" s="28">
        <f>IF($J$42="週",$AV$5,$AZ$5)</f>
        <v>40</v>
      </c>
      <c r="I45" s="44"/>
      <c r="J45" s="44"/>
      <c r="K45" s="42"/>
      <c r="L45" s="26" t="s">
        <v>7</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65</v>
      </c>
      <c r="I49" s="31"/>
      <c r="J49" s="31"/>
      <c r="K49" s="31"/>
      <c r="L49" s="31"/>
      <c r="M49" s="27" t="s">
        <v>13</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7</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29"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view="pageBreakPreview" zoomScaleNormal="55" zoomScaleSheetLayoutView="100" workbookViewId="0">
      <selection activeCell="G20" sqref="G20:K20"/>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1</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c r="V2" s="126"/>
      <c r="W2" s="66" t="s">
        <v>29</v>
      </c>
      <c r="X2" s="143" t="str">
        <f>IF(U2=0,"",YEAR(DATE(2018+U2,1,1)))</f>
        <v/>
      </c>
      <c r="Y2" s="143"/>
      <c r="Z2" s="5" t="s">
        <v>35</v>
      </c>
      <c r="AA2" s="5" t="s">
        <v>36</v>
      </c>
      <c r="AB2" s="126"/>
      <c r="AC2" s="126"/>
      <c r="AD2" s="5" t="s">
        <v>37</v>
      </c>
      <c r="AE2" s="5"/>
      <c r="AF2" s="5"/>
      <c r="AG2" s="5"/>
      <c r="AH2" s="5"/>
      <c r="AI2" s="5"/>
      <c r="AJ2" s="152"/>
      <c r="AK2" s="66" t="s">
        <v>30</v>
      </c>
      <c r="AL2" s="66" t="s">
        <v>29</v>
      </c>
      <c r="AM2" s="126"/>
      <c r="AN2" s="126"/>
      <c r="AO2" s="126"/>
      <c r="AP2" s="126"/>
      <c r="AQ2" s="126"/>
      <c r="AR2" s="126"/>
      <c r="AS2" s="126"/>
      <c r="AT2" s="126"/>
      <c r="AU2" s="126"/>
      <c r="AV2" s="126"/>
      <c r="AW2" s="126"/>
      <c r="AX2" s="126"/>
      <c r="AY2" s="126"/>
      <c r="AZ2" s="126"/>
      <c r="BA2" s="126"/>
      <c r="BB2" s="152" t="s">
        <v>1</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103</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t="e">
        <f>DAY(EOMONTH(DATE(X2,AB2,1),0))</f>
        <v>#VALUE!</v>
      </c>
      <c r="BA7" s="188"/>
      <c r="BB7" s="158" t="s">
        <v>23</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43</v>
      </c>
      <c r="C9" s="19" t="s">
        <v>127</v>
      </c>
      <c r="D9" s="35"/>
      <c r="E9" s="45" t="s">
        <v>128</v>
      </c>
      <c r="F9" s="35"/>
      <c r="G9" s="45" t="s">
        <v>111</v>
      </c>
      <c r="H9" s="19"/>
      <c r="I9" s="19"/>
      <c r="J9" s="19"/>
      <c r="K9" s="35"/>
      <c r="L9" s="45" t="s">
        <v>113</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131</v>
      </c>
      <c r="AX9" s="167"/>
      <c r="AY9" s="176" t="s">
        <v>2</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4</v>
      </c>
      <c r="Q10" s="115"/>
      <c r="R10" s="115"/>
      <c r="S10" s="115"/>
      <c r="T10" s="115"/>
      <c r="U10" s="115"/>
      <c r="V10" s="133"/>
      <c r="W10" s="105" t="s">
        <v>21</v>
      </c>
      <c r="X10" s="115"/>
      <c r="Y10" s="115"/>
      <c r="Z10" s="115"/>
      <c r="AA10" s="115"/>
      <c r="AB10" s="115"/>
      <c r="AC10" s="133"/>
      <c r="AD10" s="105" t="s">
        <v>22</v>
      </c>
      <c r="AE10" s="115"/>
      <c r="AF10" s="115"/>
      <c r="AG10" s="115"/>
      <c r="AH10" s="115"/>
      <c r="AI10" s="115"/>
      <c r="AJ10" s="133"/>
      <c r="AK10" s="105" t="s">
        <v>19</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t="e">
        <f>DAY(DATE($X$2,$AB$2,1))</f>
        <v>#VALUE!</v>
      </c>
      <c r="Q11" s="116" t="e">
        <f>DAY(DATE($X$2,$AB$2,2))</f>
        <v>#VALUE!</v>
      </c>
      <c r="R11" s="116" t="e">
        <f>DAY(DATE($X$2,$AB$2,3))</f>
        <v>#VALUE!</v>
      </c>
      <c r="S11" s="116" t="e">
        <f>DAY(DATE($X$2,$AB$2,4))</f>
        <v>#VALUE!</v>
      </c>
      <c r="T11" s="116" t="e">
        <f>DAY(DATE($X$2,$AB$2,5))</f>
        <v>#VALUE!</v>
      </c>
      <c r="U11" s="116" t="e">
        <f>DAY(DATE($X$2,$AB$2,6))</f>
        <v>#VALUE!</v>
      </c>
      <c r="V11" s="134" t="e">
        <f>DAY(DATE($X$2,$AB$2,7))</f>
        <v>#VALUE!</v>
      </c>
      <c r="W11" s="106" t="e">
        <f>DAY(DATE($X$2,$AB$2,8))</f>
        <v>#VALUE!</v>
      </c>
      <c r="X11" s="116" t="e">
        <f>DAY(DATE($X$2,$AB$2,9))</f>
        <v>#VALUE!</v>
      </c>
      <c r="Y11" s="116" t="e">
        <f>DAY(DATE($X$2,$AB$2,10))</f>
        <v>#VALUE!</v>
      </c>
      <c r="Z11" s="116" t="e">
        <f>DAY(DATE($X$2,$AB$2,11))</f>
        <v>#VALUE!</v>
      </c>
      <c r="AA11" s="116" t="e">
        <f>DAY(DATE($X$2,$AB$2,12))</f>
        <v>#VALUE!</v>
      </c>
      <c r="AB11" s="116" t="e">
        <f>DAY(DATE($X$2,$AB$2,13))</f>
        <v>#VALUE!</v>
      </c>
      <c r="AC11" s="134" t="e">
        <f>DAY(DATE($X$2,$AB$2,14))</f>
        <v>#VALUE!</v>
      </c>
      <c r="AD11" s="106" t="e">
        <f>DAY(DATE($X$2,$AB$2,15))</f>
        <v>#VALUE!</v>
      </c>
      <c r="AE11" s="116" t="e">
        <f>DAY(DATE($X$2,$AB$2,16))</f>
        <v>#VALUE!</v>
      </c>
      <c r="AF11" s="116" t="e">
        <f>DAY(DATE($X$2,$AB$2,17))</f>
        <v>#VALUE!</v>
      </c>
      <c r="AG11" s="116" t="e">
        <f>DAY(DATE($X$2,$AB$2,18))</f>
        <v>#VALUE!</v>
      </c>
      <c r="AH11" s="116" t="e">
        <f>DAY(DATE($X$2,$AB$2,19))</f>
        <v>#VALUE!</v>
      </c>
      <c r="AI11" s="116" t="e">
        <f>DAY(DATE($X$2,$AB$2,20))</f>
        <v>#VALUE!</v>
      </c>
      <c r="AJ11" s="134" t="e">
        <f>DAY(DATE($X$2,$AB$2,21))</f>
        <v>#VALUE!</v>
      </c>
      <c r="AK11" s="106" t="e">
        <f>DAY(DATE($X$2,$AB$2,22))</f>
        <v>#VALUE!</v>
      </c>
      <c r="AL11" s="116" t="e">
        <f>DAY(DATE($X$2,$AB$2,23))</f>
        <v>#VALUE!</v>
      </c>
      <c r="AM11" s="116" t="e">
        <f>DAY(DATE($X$2,$AB$2,24))</f>
        <v>#VALUE!</v>
      </c>
      <c r="AN11" s="116" t="e">
        <f>DAY(DATE($X$2,$AB$2,25))</f>
        <v>#VALUE!</v>
      </c>
      <c r="AO11" s="116" t="e">
        <f>DAY(DATE($X$2,$AB$2,26))</f>
        <v>#VALUE!</v>
      </c>
      <c r="AP11" s="116" t="e">
        <f>DAY(DATE($X$2,$AB$2,27))</f>
        <v>#VALUE!</v>
      </c>
      <c r="AQ11" s="134" t="e">
        <f>DAY(DATE($X$2,$AB$2,28))</f>
        <v>#VALUE!</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t="e">
        <f>WEEKDAY(DATE($X$2,$AB$2,1))</f>
        <v>#VALUE!</v>
      </c>
      <c r="Q12" s="116" t="e">
        <f>WEEKDAY(DATE($X$2,$AB$2,2))</f>
        <v>#VALUE!</v>
      </c>
      <c r="R12" s="116" t="e">
        <f>WEEKDAY(DATE($X$2,$AB$2,3))</f>
        <v>#VALUE!</v>
      </c>
      <c r="S12" s="116" t="e">
        <f>WEEKDAY(DATE($X$2,$AB$2,4))</f>
        <v>#VALUE!</v>
      </c>
      <c r="T12" s="116" t="e">
        <f>WEEKDAY(DATE($X$2,$AB$2,5))</f>
        <v>#VALUE!</v>
      </c>
      <c r="U12" s="116" t="e">
        <f>WEEKDAY(DATE($X$2,$AB$2,6))</f>
        <v>#VALUE!</v>
      </c>
      <c r="V12" s="134" t="e">
        <f>WEEKDAY(DATE($X$2,$AB$2,7))</f>
        <v>#VALUE!</v>
      </c>
      <c r="W12" s="106" t="e">
        <f>WEEKDAY(DATE($X$2,$AB$2,8))</f>
        <v>#VALUE!</v>
      </c>
      <c r="X12" s="116" t="e">
        <f>WEEKDAY(DATE($X$2,$AB$2,9))</f>
        <v>#VALUE!</v>
      </c>
      <c r="Y12" s="116" t="e">
        <f>WEEKDAY(DATE($X$2,$AB$2,10))</f>
        <v>#VALUE!</v>
      </c>
      <c r="Z12" s="116" t="e">
        <f>WEEKDAY(DATE($X$2,$AB$2,11))</f>
        <v>#VALUE!</v>
      </c>
      <c r="AA12" s="116" t="e">
        <f>WEEKDAY(DATE($X$2,$AB$2,12))</f>
        <v>#VALUE!</v>
      </c>
      <c r="AB12" s="116" t="e">
        <f>WEEKDAY(DATE($X$2,$AB$2,13))</f>
        <v>#VALUE!</v>
      </c>
      <c r="AC12" s="134" t="e">
        <f>WEEKDAY(DATE($X$2,$AB$2,14))</f>
        <v>#VALUE!</v>
      </c>
      <c r="AD12" s="106" t="e">
        <f>WEEKDAY(DATE($X$2,$AB$2,15))</f>
        <v>#VALUE!</v>
      </c>
      <c r="AE12" s="116" t="e">
        <f>WEEKDAY(DATE($X$2,$AB$2,16))</f>
        <v>#VALUE!</v>
      </c>
      <c r="AF12" s="116" t="e">
        <f>WEEKDAY(DATE($X$2,$AB$2,17))</f>
        <v>#VALUE!</v>
      </c>
      <c r="AG12" s="116" t="e">
        <f>WEEKDAY(DATE($X$2,$AB$2,18))</f>
        <v>#VALUE!</v>
      </c>
      <c r="AH12" s="116" t="e">
        <f>WEEKDAY(DATE($X$2,$AB$2,19))</f>
        <v>#VALUE!</v>
      </c>
      <c r="AI12" s="116" t="e">
        <f>WEEKDAY(DATE($X$2,$AB$2,20))</f>
        <v>#VALUE!</v>
      </c>
      <c r="AJ12" s="134" t="e">
        <f>WEEKDAY(DATE($X$2,$AB$2,21))</f>
        <v>#VALUE!</v>
      </c>
      <c r="AK12" s="106" t="e">
        <f>WEEKDAY(DATE($X$2,$AB$2,22))</f>
        <v>#VALUE!</v>
      </c>
      <c r="AL12" s="116" t="e">
        <f>WEEKDAY(DATE($X$2,$AB$2,23))</f>
        <v>#VALUE!</v>
      </c>
      <c r="AM12" s="116" t="e">
        <f>WEEKDAY(DATE($X$2,$AB$2,24))</f>
        <v>#VALUE!</v>
      </c>
      <c r="AN12" s="116" t="e">
        <f>WEEKDAY(DATE($X$2,$AB$2,25))</f>
        <v>#VALUE!</v>
      </c>
      <c r="AO12" s="116" t="e">
        <f>WEEKDAY(DATE($X$2,$AB$2,26))</f>
        <v>#VALUE!</v>
      </c>
      <c r="AP12" s="116" t="e">
        <f>WEEKDAY(DATE($X$2,$AB$2,27))</f>
        <v>#VALUE!</v>
      </c>
      <c r="AQ12" s="134" t="e">
        <f>WEEKDAY(DATE($X$2,$AB$2,28))</f>
        <v>#VALUE!</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e">
        <f t="shared" ref="P13:AQ13" si="0">IF(P12=1,"日",IF(P12=2,"月",IF(P12=3,"火",IF(P12=4,"水",IF(P12=5,"木",IF(P12=6,"金","土"))))))</f>
        <v>#VALUE!</v>
      </c>
      <c r="Q13" s="117" t="e">
        <f t="shared" si="0"/>
        <v>#VALUE!</v>
      </c>
      <c r="R13" s="117" t="e">
        <f t="shared" si="0"/>
        <v>#VALUE!</v>
      </c>
      <c r="S13" s="117" t="e">
        <f t="shared" si="0"/>
        <v>#VALUE!</v>
      </c>
      <c r="T13" s="117" t="e">
        <f t="shared" si="0"/>
        <v>#VALUE!</v>
      </c>
      <c r="U13" s="117" t="e">
        <f t="shared" si="0"/>
        <v>#VALUE!</v>
      </c>
      <c r="V13" s="135" t="e">
        <f t="shared" si="0"/>
        <v>#VALUE!</v>
      </c>
      <c r="W13" s="107" t="e">
        <f t="shared" si="0"/>
        <v>#VALUE!</v>
      </c>
      <c r="X13" s="117" t="e">
        <f t="shared" si="0"/>
        <v>#VALUE!</v>
      </c>
      <c r="Y13" s="117" t="e">
        <f t="shared" si="0"/>
        <v>#VALUE!</v>
      </c>
      <c r="Z13" s="117" t="e">
        <f t="shared" si="0"/>
        <v>#VALUE!</v>
      </c>
      <c r="AA13" s="117" t="e">
        <f t="shared" si="0"/>
        <v>#VALUE!</v>
      </c>
      <c r="AB13" s="117" t="e">
        <f t="shared" si="0"/>
        <v>#VALUE!</v>
      </c>
      <c r="AC13" s="135" t="e">
        <f t="shared" si="0"/>
        <v>#VALUE!</v>
      </c>
      <c r="AD13" s="107" t="e">
        <f t="shared" si="0"/>
        <v>#VALUE!</v>
      </c>
      <c r="AE13" s="117" t="e">
        <f t="shared" si="0"/>
        <v>#VALUE!</v>
      </c>
      <c r="AF13" s="117" t="e">
        <f t="shared" si="0"/>
        <v>#VALUE!</v>
      </c>
      <c r="AG13" s="117" t="e">
        <f t="shared" si="0"/>
        <v>#VALUE!</v>
      </c>
      <c r="AH13" s="117" t="e">
        <f t="shared" si="0"/>
        <v>#VALUE!</v>
      </c>
      <c r="AI13" s="117" t="e">
        <f t="shared" si="0"/>
        <v>#VALUE!</v>
      </c>
      <c r="AJ13" s="135" t="e">
        <f t="shared" si="0"/>
        <v>#VALUE!</v>
      </c>
      <c r="AK13" s="107" t="e">
        <f t="shared" si="0"/>
        <v>#VALUE!</v>
      </c>
      <c r="AL13" s="117" t="e">
        <f t="shared" si="0"/>
        <v>#VALUE!</v>
      </c>
      <c r="AM13" s="117" t="e">
        <f t="shared" si="0"/>
        <v>#VALUE!</v>
      </c>
      <c r="AN13" s="117" t="e">
        <f t="shared" si="0"/>
        <v>#VALUE!</v>
      </c>
      <c r="AO13" s="117" t="e">
        <f t="shared" si="0"/>
        <v>#VALUE!</v>
      </c>
      <c r="AP13" s="117" t="e">
        <f t="shared" si="0"/>
        <v>#VALUE!</v>
      </c>
      <c r="AQ13" s="135" t="e">
        <f t="shared" si="0"/>
        <v>#VALUE!</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52</v>
      </c>
      <c r="F34" s="26"/>
      <c r="G34" s="26"/>
      <c r="H34" s="26"/>
      <c r="I34" s="16"/>
      <c r="J34" s="72" t="s">
        <v>59</v>
      </c>
      <c r="K34" s="72"/>
      <c r="L34" s="72"/>
      <c r="M34" s="72"/>
      <c r="N34" s="31"/>
      <c r="O34" s="31"/>
      <c r="P34" s="111" t="s">
        <v>50</v>
      </c>
      <c r="Q34" s="111"/>
      <c r="R34" s="16"/>
      <c r="S34" s="16"/>
      <c r="T34" s="28" t="s">
        <v>18</v>
      </c>
      <c r="U34" s="42"/>
      <c r="V34" s="28" t="s">
        <v>16</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15</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9</v>
      </c>
      <c r="U36" s="42"/>
      <c r="V36" s="28" t="s">
        <v>42</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9</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46</v>
      </c>
      <c r="Q38" s="57"/>
      <c r="R38" s="16"/>
      <c r="S38" s="16"/>
      <c r="T38" s="28" t="s">
        <v>14</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14</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13</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94</v>
      </c>
      <c r="J42" s="74" t="s">
        <v>95</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39</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31</v>
      </c>
      <c r="H45" s="28">
        <f>IF($J$42="週",$AV$5,$AZ$5)</f>
        <v>40</v>
      </c>
      <c r="I45" s="44"/>
      <c r="J45" s="44"/>
      <c r="K45" s="42"/>
      <c r="L45" s="26" t="s">
        <v>7</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123</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65</v>
      </c>
      <c r="I49" s="31"/>
      <c r="J49" s="31"/>
      <c r="K49" s="31"/>
      <c r="L49" s="31"/>
      <c r="M49" s="27" t="s">
        <v>13</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7</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2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election activeCell="AB3" sqref="AB3"/>
    </sheetView>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141</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116</v>
      </c>
      <c r="AN1" s="153"/>
      <c r="AO1" s="153"/>
      <c r="AP1" s="153"/>
      <c r="AQ1" s="153"/>
      <c r="AR1" s="153"/>
      <c r="AS1" s="153"/>
      <c r="AT1" s="153"/>
      <c r="AU1" s="153"/>
      <c r="AV1" s="153"/>
      <c r="AW1" s="153"/>
      <c r="AX1" s="153"/>
      <c r="AY1" s="153"/>
      <c r="AZ1" s="153"/>
      <c r="BA1" s="153"/>
      <c r="BB1" s="152" t="s">
        <v>1</v>
      </c>
      <c r="BC1" s="4"/>
      <c r="BD1" s="4"/>
    </row>
    <row r="2" spans="1:57" s="198" customFormat="1" ht="20.25" customHeight="1">
      <c r="A2" s="5"/>
      <c r="B2" s="5"/>
      <c r="C2" s="5"/>
      <c r="D2" s="34"/>
      <c r="E2" s="5"/>
      <c r="F2" s="5"/>
      <c r="G2" s="5"/>
      <c r="H2" s="34"/>
      <c r="I2" s="66"/>
      <c r="J2" s="66"/>
      <c r="K2" s="66"/>
      <c r="L2" s="66"/>
      <c r="M2" s="66"/>
      <c r="N2" s="5"/>
      <c r="O2" s="5"/>
      <c r="P2" s="5"/>
      <c r="Q2" s="5"/>
      <c r="R2" s="5"/>
      <c r="S2" s="5"/>
      <c r="T2" s="66" t="s">
        <v>33</v>
      </c>
      <c r="U2" s="126"/>
      <c r="V2" s="126"/>
      <c r="W2" s="66" t="s">
        <v>29</v>
      </c>
      <c r="X2" s="143" t="str">
        <f>IF(U2=0,"",YEAR(DATE(2018+U2,1,1)))</f>
        <v/>
      </c>
      <c r="Y2" s="143"/>
      <c r="Z2" s="5" t="s">
        <v>35</v>
      </c>
      <c r="AA2" s="5" t="s">
        <v>36</v>
      </c>
      <c r="AB2" s="126"/>
      <c r="AC2" s="126"/>
      <c r="AD2" s="5" t="s">
        <v>37</v>
      </c>
      <c r="AE2" s="5"/>
      <c r="AF2" s="5"/>
      <c r="AG2" s="5"/>
      <c r="AH2" s="5"/>
      <c r="AI2" s="5"/>
      <c r="AJ2" s="152"/>
      <c r="AK2" s="66" t="s">
        <v>30</v>
      </c>
      <c r="AL2" s="66" t="s">
        <v>29</v>
      </c>
      <c r="AM2" s="126"/>
      <c r="AN2" s="126"/>
      <c r="AO2" s="126"/>
      <c r="AP2" s="126"/>
      <c r="AQ2" s="126"/>
      <c r="AR2" s="126"/>
      <c r="AS2" s="126"/>
      <c r="AT2" s="126"/>
      <c r="AU2" s="126"/>
      <c r="AV2" s="126"/>
      <c r="AW2" s="126"/>
      <c r="AX2" s="126"/>
      <c r="AY2" s="126"/>
      <c r="AZ2" s="126"/>
      <c r="BA2" s="126"/>
      <c r="BB2" s="152" t="s">
        <v>1</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103</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97</v>
      </c>
      <c r="AZ4" s="181" t="s">
        <v>98</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89</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126</v>
      </c>
      <c r="AR6" s="151"/>
      <c r="AS6" s="157"/>
      <c r="AT6" s="157"/>
      <c r="AU6" s="157"/>
      <c r="AV6" s="151"/>
      <c r="AW6" s="151"/>
      <c r="AX6" s="156"/>
      <c r="AY6" s="151"/>
      <c r="AZ6" s="166">
        <v>100</v>
      </c>
      <c r="BA6" s="174"/>
      <c r="BB6" s="189" t="s">
        <v>125</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41</v>
      </c>
      <c r="AX7" s="151"/>
      <c r="AY7" s="151"/>
      <c r="AZ7" s="183" t="e">
        <f>DAY(EOMONTH(DATE(X2,AB2,1),0))</f>
        <v>#VALUE!</v>
      </c>
      <c r="BA7" s="188"/>
      <c r="BB7" s="158" t="s">
        <v>23</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43</v>
      </c>
      <c r="C9" s="19" t="s">
        <v>127</v>
      </c>
      <c r="D9" s="35"/>
      <c r="E9" s="45" t="s">
        <v>128</v>
      </c>
      <c r="F9" s="35"/>
      <c r="G9" s="45" t="s">
        <v>111</v>
      </c>
      <c r="H9" s="19"/>
      <c r="I9" s="19"/>
      <c r="J9" s="19"/>
      <c r="K9" s="35"/>
      <c r="L9" s="45" t="s">
        <v>113</v>
      </c>
      <c r="M9" s="19"/>
      <c r="N9" s="19"/>
      <c r="O9" s="96"/>
      <c r="P9" s="104" t="s">
        <v>130</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131</v>
      </c>
      <c r="AX9" s="167"/>
      <c r="AY9" s="176" t="s">
        <v>2</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4</v>
      </c>
      <c r="Q10" s="115"/>
      <c r="R10" s="115"/>
      <c r="S10" s="115"/>
      <c r="T10" s="115"/>
      <c r="U10" s="115"/>
      <c r="V10" s="133"/>
      <c r="W10" s="105" t="s">
        <v>21</v>
      </c>
      <c r="X10" s="115"/>
      <c r="Y10" s="115"/>
      <c r="Z10" s="115"/>
      <c r="AA10" s="115"/>
      <c r="AB10" s="115"/>
      <c r="AC10" s="133"/>
      <c r="AD10" s="105" t="s">
        <v>22</v>
      </c>
      <c r="AE10" s="115"/>
      <c r="AF10" s="115"/>
      <c r="AG10" s="115"/>
      <c r="AH10" s="115"/>
      <c r="AI10" s="115"/>
      <c r="AJ10" s="133"/>
      <c r="AK10" s="105" t="s">
        <v>19</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t="e">
        <f>DAY(DATE($X$2,$AB$2,1))</f>
        <v>#VALUE!</v>
      </c>
      <c r="Q11" s="116" t="e">
        <f>DAY(DATE($X$2,$AB$2,2))</f>
        <v>#VALUE!</v>
      </c>
      <c r="R11" s="116" t="e">
        <f>DAY(DATE($X$2,$AB$2,3))</f>
        <v>#VALUE!</v>
      </c>
      <c r="S11" s="116" t="e">
        <f>DAY(DATE($X$2,$AB$2,4))</f>
        <v>#VALUE!</v>
      </c>
      <c r="T11" s="116" t="e">
        <f>DAY(DATE($X$2,$AB$2,5))</f>
        <v>#VALUE!</v>
      </c>
      <c r="U11" s="116" t="e">
        <f>DAY(DATE($X$2,$AB$2,6))</f>
        <v>#VALUE!</v>
      </c>
      <c r="V11" s="134" t="e">
        <f>DAY(DATE($X$2,$AB$2,7))</f>
        <v>#VALUE!</v>
      </c>
      <c r="W11" s="106" t="e">
        <f>DAY(DATE($X$2,$AB$2,8))</f>
        <v>#VALUE!</v>
      </c>
      <c r="X11" s="116" t="e">
        <f>DAY(DATE($X$2,$AB$2,9))</f>
        <v>#VALUE!</v>
      </c>
      <c r="Y11" s="116" t="e">
        <f>DAY(DATE($X$2,$AB$2,10))</f>
        <v>#VALUE!</v>
      </c>
      <c r="Z11" s="116" t="e">
        <f>DAY(DATE($X$2,$AB$2,11))</f>
        <v>#VALUE!</v>
      </c>
      <c r="AA11" s="116" t="e">
        <f>DAY(DATE($X$2,$AB$2,12))</f>
        <v>#VALUE!</v>
      </c>
      <c r="AB11" s="116" t="e">
        <f>DAY(DATE($X$2,$AB$2,13))</f>
        <v>#VALUE!</v>
      </c>
      <c r="AC11" s="134" t="e">
        <f>DAY(DATE($X$2,$AB$2,14))</f>
        <v>#VALUE!</v>
      </c>
      <c r="AD11" s="106" t="e">
        <f>DAY(DATE($X$2,$AB$2,15))</f>
        <v>#VALUE!</v>
      </c>
      <c r="AE11" s="116" t="e">
        <f>DAY(DATE($X$2,$AB$2,16))</f>
        <v>#VALUE!</v>
      </c>
      <c r="AF11" s="116" t="e">
        <f>DAY(DATE($X$2,$AB$2,17))</f>
        <v>#VALUE!</v>
      </c>
      <c r="AG11" s="116" t="e">
        <f>DAY(DATE($X$2,$AB$2,18))</f>
        <v>#VALUE!</v>
      </c>
      <c r="AH11" s="116" t="e">
        <f>DAY(DATE($X$2,$AB$2,19))</f>
        <v>#VALUE!</v>
      </c>
      <c r="AI11" s="116" t="e">
        <f>DAY(DATE($X$2,$AB$2,20))</f>
        <v>#VALUE!</v>
      </c>
      <c r="AJ11" s="134" t="e">
        <f>DAY(DATE($X$2,$AB$2,21))</f>
        <v>#VALUE!</v>
      </c>
      <c r="AK11" s="106" t="e">
        <f>DAY(DATE($X$2,$AB$2,22))</f>
        <v>#VALUE!</v>
      </c>
      <c r="AL11" s="116" t="e">
        <f>DAY(DATE($X$2,$AB$2,23))</f>
        <v>#VALUE!</v>
      </c>
      <c r="AM11" s="116" t="e">
        <f>DAY(DATE($X$2,$AB$2,24))</f>
        <v>#VALUE!</v>
      </c>
      <c r="AN11" s="116" t="e">
        <f>DAY(DATE($X$2,$AB$2,25))</f>
        <v>#VALUE!</v>
      </c>
      <c r="AO11" s="116" t="e">
        <f>DAY(DATE($X$2,$AB$2,26))</f>
        <v>#VALUE!</v>
      </c>
      <c r="AP11" s="116" t="e">
        <f>DAY(DATE($X$2,$AB$2,27))</f>
        <v>#VALUE!</v>
      </c>
      <c r="AQ11" s="134" t="e">
        <f>DAY(DATE($X$2,$AB$2,28))</f>
        <v>#VALUE!</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t="e">
        <f>WEEKDAY(DATE($X$2,$AB$2,1))</f>
        <v>#VALUE!</v>
      </c>
      <c r="Q12" s="116" t="e">
        <f>WEEKDAY(DATE($X$2,$AB$2,2))</f>
        <v>#VALUE!</v>
      </c>
      <c r="R12" s="116" t="e">
        <f>WEEKDAY(DATE($X$2,$AB$2,3))</f>
        <v>#VALUE!</v>
      </c>
      <c r="S12" s="116" t="e">
        <f>WEEKDAY(DATE($X$2,$AB$2,4))</f>
        <v>#VALUE!</v>
      </c>
      <c r="T12" s="116" t="e">
        <f>WEEKDAY(DATE($X$2,$AB$2,5))</f>
        <v>#VALUE!</v>
      </c>
      <c r="U12" s="116" t="e">
        <f>WEEKDAY(DATE($X$2,$AB$2,6))</f>
        <v>#VALUE!</v>
      </c>
      <c r="V12" s="134" t="e">
        <f>WEEKDAY(DATE($X$2,$AB$2,7))</f>
        <v>#VALUE!</v>
      </c>
      <c r="W12" s="106" t="e">
        <f>WEEKDAY(DATE($X$2,$AB$2,8))</f>
        <v>#VALUE!</v>
      </c>
      <c r="X12" s="116" t="e">
        <f>WEEKDAY(DATE($X$2,$AB$2,9))</f>
        <v>#VALUE!</v>
      </c>
      <c r="Y12" s="116" t="e">
        <f>WEEKDAY(DATE($X$2,$AB$2,10))</f>
        <v>#VALUE!</v>
      </c>
      <c r="Z12" s="116" t="e">
        <f>WEEKDAY(DATE($X$2,$AB$2,11))</f>
        <v>#VALUE!</v>
      </c>
      <c r="AA12" s="116" t="e">
        <f>WEEKDAY(DATE($X$2,$AB$2,12))</f>
        <v>#VALUE!</v>
      </c>
      <c r="AB12" s="116" t="e">
        <f>WEEKDAY(DATE($X$2,$AB$2,13))</f>
        <v>#VALUE!</v>
      </c>
      <c r="AC12" s="134" t="e">
        <f>WEEKDAY(DATE($X$2,$AB$2,14))</f>
        <v>#VALUE!</v>
      </c>
      <c r="AD12" s="106" t="e">
        <f>WEEKDAY(DATE($X$2,$AB$2,15))</f>
        <v>#VALUE!</v>
      </c>
      <c r="AE12" s="116" t="e">
        <f>WEEKDAY(DATE($X$2,$AB$2,16))</f>
        <v>#VALUE!</v>
      </c>
      <c r="AF12" s="116" t="e">
        <f>WEEKDAY(DATE($X$2,$AB$2,17))</f>
        <v>#VALUE!</v>
      </c>
      <c r="AG12" s="116" t="e">
        <f>WEEKDAY(DATE($X$2,$AB$2,18))</f>
        <v>#VALUE!</v>
      </c>
      <c r="AH12" s="116" t="e">
        <f>WEEKDAY(DATE($X$2,$AB$2,19))</f>
        <v>#VALUE!</v>
      </c>
      <c r="AI12" s="116" t="e">
        <f>WEEKDAY(DATE($X$2,$AB$2,20))</f>
        <v>#VALUE!</v>
      </c>
      <c r="AJ12" s="134" t="e">
        <f>WEEKDAY(DATE($X$2,$AB$2,21))</f>
        <v>#VALUE!</v>
      </c>
      <c r="AK12" s="106" t="e">
        <f>WEEKDAY(DATE($X$2,$AB$2,22))</f>
        <v>#VALUE!</v>
      </c>
      <c r="AL12" s="116" t="e">
        <f>WEEKDAY(DATE($X$2,$AB$2,23))</f>
        <v>#VALUE!</v>
      </c>
      <c r="AM12" s="116" t="e">
        <f>WEEKDAY(DATE($X$2,$AB$2,24))</f>
        <v>#VALUE!</v>
      </c>
      <c r="AN12" s="116" t="e">
        <f>WEEKDAY(DATE($X$2,$AB$2,25))</f>
        <v>#VALUE!</v>
      </c>
      <c r="AO12" s="116" t="e">
        <f>WEEKDAY(DATE($X$2,$AB$2,26))</f>
        <v>#VALUE!</v>
      </c>
      <c r="AP12" s="116" t="e">
        <f>WEEKDAY(DATE($X$2,$AB$2,27))</f>
        <v>#VALUE!</v>
      </c>
      <c r="AQ12" s="134" t="e">
        <f>WEEKDAY(DATE($X$2,$AB$2,28))</f>
        <v>#VALUE!</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e">
        <f t="shared" ref="P13:AQ13" si="0">IF(P12=1,"日",IF(P12=2,"月",IF(P12=3,"火",IF(P12=4,"水",IF(P12=5,"木",IF(P12=6,"金","土"))))))</f>
        <v>#VALUE!</v>
      </c>
      <c r="Q13" s="117" t="e">
        <f t="shared" si="0"/>
        <v>#VALUE!</v>
      </c>
      <c r="R13" s="117" t="e">
        <f t="shared" si="0"/>
        <v>#VALUE!</v>
      </c>
      <c r="S13" s="117" t="e">
        <f t="shared" si="0"/>
        <v>#VALUE!</v>
      </c>
      <c r="T13" s="117" t="e">
        <f t="shared" si="0"/>
        <v>#VALUE!</v>
      </c>
      <c r="U13" s="117" t="e">
        <f t="shared" si="0"/>
        <v>#VALUE!</v>
      </c>
      <c r="V13" s="135" t="e">
        <f t="shared" si="0"/>
        <v>#VALUE!</v>
      </c>
      <c r="W13" s="107" t="e">
        <f t="shared" si="0"/>
        <v>#VALUE!</v>
      </c>
      <c r="X13" s="117" t="e">
        <f t="shared" si="0"/>
        <v>#VALUE!</v>
      </c>
      <c r="Y13" s="117" t="e">
        <f t="shared" si="0"/>
        <v>#VALUE!</v>
      </c>
      <c r="Z13" s="117" t="e">
        <f t="shared" si="0"/>
        <v>#VALUE!</v>
      </c>
      <c r="AA13" s="117" t="e">
        <f t="shared" si="0"/>
        <v>#VALUE!</v>
      </c>
      <c r="AB13" s="117" t="e">
        <f t="shared" si="0"/>
        <v>#VALUE!</v>
      </c>
      <c r="AC13" s="135" t="e">
        <f t="shared" si="0"/>
        <v>#VALUE!</v>
      </c>
      <c r="AD13" s="107" t="e">
        <f t="shared" si="0"/>
        <v>#VALUE!</v>
      </c>
      <c r="AE13" s="117" t="e">
        <f t="shared" si="0"/>
        <v>#VALUE!</v>
      </c>
      <c r="AF13" s="117" t="e">
        <f t="shared" si="0"/>
        <v>#VALUE!</v>
      </c>
      <c r="AG13" s="117" t="e">
        <f t="shared" si="0"/>
        <v>#VALUE!</v>
      </c>
      <c r="AH13" s="117" t="e">
        <f t="shared" si="0"/>
        <v>#VALUE!</v>
      </c>
      <c r="AI13" s="117" t="e">
        <f t="shared" si="0"/>
        <v>#VALUE!</v>
      </c>
      <c r="AJ13" s="135" t="e">
        <f t="shared" si="0"/>
        <v>#VALUE!</v>
      </c>
      <c r="AK13" s="107" t="e">
        <f t="shared" si="0"/>
        <v>#VALUE!</v>
      </c>
      <c r="AL13" s="117" t="e">
        <f t="shared" si="0"/>
        <v>#VALUE!</v>
      </c>
      <c r="AM13" s="117" t="e">
        <f t="shared" si="0"/>
        <v>#VALUE!</v>
      </c>
      <c r="AN13" s="117" t="e">
        <f t="shared" si="0"/>
        <v>#VALUE!</v>
      </c>
      <c r="AO13" s="117" t="e">
        <f t="shared" si="0"/>
        <v>#VALUE!</v>
      </c>
      <c r="AP13" s="117" t="e">
        <f t="shared" si="0"/>
        <v>#VALUE!</v>
      </c>
      <c r="AQ13" s="135" t="e">
        <f t="shared" si="0"/>
        <v>#VALUE!</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49</v>
      </c>
      <c r="D116" s="26"/>
      <c r="E116" s="26" t="s">
        <v>52</v>
      </c>
      <c r="F116" s="26"/>
      <c r="G116" s="26"/>
      <c r="H116" s="26"/>
      <c r="I116" s="16"/>
      <c r="J116" s="72" t="s">
        <v>59</v>
      </c>
      <c r="K116" s="72"/>
      <c r="L116" s="72"/>
      <c r="M116" s="72"/>
      <c r="N116" s="31"/>
      <c r="O116" s="31"/>
      <c r="P116" s="111" t="s">
        <v>50</v>
      </c>
      <c r="Q116" s="111"/>
      <c r="R116" s="16"/>
      <c r="S116" s="16"/>
      <c r="T116" s="28" t="s">
        <v>18</v>
      </c>
      <c r="U116" s="42"/>
      <c r="V116" s="28" t="s">
        <v>16</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38</v>
      </c>
      <c r="F117" s="27"/>
      <c r="G117" s="27" t="s">
        <v>55</v>
      </c>
      <c r="H117" s="27"/>
      <c r="I117" s="16"/>
      <c r="J117" s="27" t="s">
        <v>38</v>
      </c>
      <c r="K117" s="27"/>
      <c r="L117" s="27" t="s">
        <v>55</v>
      </c>
      <c r="M117" s="27"/>
      <c r="N117" s="31"/>
      <c r="O117" s="31"/>
      <c r="P117" s="111" t="s">
        <v>15</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9</v>
      </c>
      <c r="U118" s="42"/>
      <c r="V118" s="28" t="s">
        <v>42</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9</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68</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46</v>
      </c>
      <c r="Q120" s="57"/>
      <c r="R120" s="16"/>
      <c r="S120" s="16"/>
      <c r="T120" s="28" t="s">
        <v>14</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14</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46</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13</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63</v>
      </c>
      <c r="D124" s="16"/>
      <c r="E124" s="16"/>
      <c r="F124" s="16"/>
      <c r="G124" s="16"/>
      <c r="H124" s="16"/>
      <c r="I124" s="68" t="s">
        <v>94</v>
      </c>
      <c r="J124" s="74" t="s">
        <v>95</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60</v>
      </c>
      <c r="D125" s="16"/>
      <c r="E125" s="16"/>
      <c r="F125" s="16"/>
      <c r="G125" s="16"/>
      <c r="H125" s="16" t="s">
        <v>56</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39</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31</v>
      </c>
      <c r="H127" s="28">
        <f>IF($J$124="週",$AV$5,$AZ$5)</f>
        <v>40</v>
      </c>
      <c r="I127" s="44"/>
      <c r="J127" s="44"/>
      <c r="K127" s="42"/>
      <c r="L127" s="26" t="s">
        <v>7</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123</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50</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62</v>
      </c>
      <c r="D131" s="31"/>
      <c r="E131" s="31"/>
      <c r="F131" s="31"/>
      <c r="G131" s="31"/>
      <c r="H131" s="16" t="s">
        <v>65</v>
      </c>
      <c r="I131" s="31"/>
      <c r="J131" s="31"/>
      <c r="K131" s="31"/>
      <c r="L131" s="31"/>
      <c r="M131" s="27" t="s">
        <v>13</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7</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fitToWidth="1" fitToHeight="1" orientation="portrait" usePrinterDefaults="1"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tabSelected="1" workbookViewId="0"/>
  </sheetViews>
  <sheetFormatPr defaultColWidth="9" defaultRowHeight="18"/>
  <cols>
    <col min="1" max="2" width="9" style="213"/>
    <col min="3" max="3" width="44.19921875" style="213" customWidth="1"/>
    <col min="4" max="16384" width="9" style="213"/>
  </cols>
  <sheetData>
    <row r="1" spans="1:10">
      <c r="A1" s="213" t="s">
        <v>70</v>
      </c>
    </row>
    <row r="2" spans="1:10" s="214" customFormat="1" ht="20.25" customHeight="1">
      <c r="A2" s="215" t="s">
        <v>122</v>
      </c>
      <c r="B2" s="215"/>
      <c r="C2" s="216"/>
    </row>
    <row r="3" spans="1:10" s="214" customFormat="1" ht="20.25" customHeight="1">
      <c r="A3" s="216"/>
      <c r="B3" s="216"/>
      <c r="C3" s="216"/>
    </row>
    <row r="4" spans="1:10" s="214" customFormat="1" ht="20.25" customHeight="1">
      <c r="A4" s="217"/>
      <c r="B4" s="216" t="s">
        <v>90</v>
      </c>
      <c r="C4" s="216"/>
      <c r="E4" s="216" t="s">
        <v>92</v>
      </c>
      <c r="F4" s="216"/>
      <c r="G4" s="216"/>
      <c r="H4" s="216"/>
      <c r="I4" s="216"/>
      <c r="J4" s="216"/>
    </row>
    <row r="5" spans="1:10" s="214" customFormat="1" ht="20.25" customHeight="1">
      <c r="A5" s="218"/>
      <c r="B5" s="216" t="s">
        <v>91</v>
      </c>
      <c r="C5" s="216"/>
      <c r="E5" s="216"/>
      <c r="F5" s="216"/>
      <c r="G5" s="216"/>
      <c r="H5" s="216"/>
      <c r="I5" s="216"/>
      <c r="J5" s="216"/>
    </row>
    <row r="6" spans="1:10" s="214" customFormat="1" ht="20.25" customHeight="1">
      <c r="A6" s="219" t="s">
        <v>88</v>
      </c>
      <c r="B6" s="216"/>
      <c r="C6" s="216"/>
    </row>
    <row r="7" spans="1:10" s="214" customFormat="1" ht="20.25" customHeight="1">
      <c r="A7" s="219"/>
      <c r="B7" s="216"/>
      <c r="C7" s="216"/>
    </row>
    <row r="8" spans="1:10" s="214" customFormat="1" ht="20.25" customHeight="1">
      <c r="A8" s="216" t="s">
        <v>74</v>
      </c>
      <c r="B8" s="216"/>
      <c r="C8" s="216"/>
    </row>
    <row r="9" spans="1:10" s="214" customFormat="1" ht="20.25" customHeight="1">
      <c r="A9" s="219"/>
      <c r="B9" s="216"/>
      <c r="C9" s="216"/>
    </row>
    <row r="10" spans="1:10" s="214" customFormat="1" ht="20.25" customHeight="1">
      <c r="A10" s="216" t="s">
        <v>99</v>
      </c>
      <c r="B10" s="216"/>
      <c r="C10" s="216"/>
    </row>
    <row r="11" spans="1:10" s="214" customFormat="1" ht="20.25" customHeight="1">
      <c r="A11" s="216"/>
      <c r="B11" s="216"/>
      <c r="C11" s="216"/>
    </row>
    <row r="12" spans="1:10" s="214" customFormat="1" ht="20.25" customHeight="1">
      <c r="A12" s="216" t="s">
        <v>124</v>
      </c>
      <c r="B12" s="216"/>
      <c r="C12" s="216"/>
    </row>
    <row r="13" spans="1:10" s="214" customFormat="1" ht="20.25" customHeight="1">
      <c r="A13" s="216"/>
      <c r="B13" s="216"/>
      <c r="C13" s="216"/>
    </row>
    <row r="14" spans="1:10" s="214" customFormat="1" ht="20.25" customHeight="1">
      <c r="A14" s="216" t="s">
        <v>72</v>
      </c>
      <c r="B14" s="216"/>
      <c r="C14" s="216"/>
    </row>
    <row r="15" spans="1:10" s="214" customFormat="1" ht="20.25" customHeight="1">
      <c r="A15" s="216"/>
      <c r="B15" s="216"/>
      <c r="C15" s="216"/>
    </row>
    <row r="16" spans="1:10" s="214" customFormat="1" ht="20.25" customHeight="1">
      <c r="A16" s="216" t="s">
        <v>132</v>
      </c>
      <c r="B16" s="216"/>
      <c r="C16" s="216"/>
    </row>
    <row r="17" spans="1:3" s="214" customFormat="1" ht="20.25" customHeight="1">
      <c r="A17" s="216"/>
      <c r="B17" s="216"/>
      <c r="C17" s="216"/>
    </row>
    <row r="18" spans="1:3" s="214" customFormat="1" ht="20.25" customHeight="1">
      <c r="A18" s="216" t="s">
        <v>129</v>
      </c>
      <c r="B18" s="216"/>
      <c r="C18" s="216"/>
    </row>
    <row r="19" spans="1:3" s="214" customFormat="1" ht="20.25" customHeight="1">
      <c r="A19" s="216" t="s">
        <v>66</v>
      </c>
      <c r="B19" s="216"/>
      <c r="C19" s="216"/>
    </row>
    <row r="20" spans="1:3" s="214" customFormat="1" ht="20.25" customHeight="1">
      <c r="A20" s="216"/>
      <c r="B20" s="216"/>
      <c r="C20" s="216"/>
    </row>
    <row r="21" spans="1:3" s="214" customFormat="1" ht="20.25" customHeight="1">
      <c r="A21" s="216"/>
      <c r="B21" s="224" t="s">
        <v>43</v>
      </c>
      <c r="C21" s="224" t="s">
        <v>3</v>
      </c>
    </row>
    <row r="22" spans="1:3" s="214" customFormat="1" ht="20.25" customHeight="1">
      <c r="A22" s="216"/>
      <c r="B22" s="224">
        <v>1</v>
      </c>
      <c r="C22" s="226" t="s">
        <v>8</v>
      </c>
    </row>
    <row r="23" spans="1:3" s="214" customFormat="1" ht="20.25" customHeight="1">
      <c r="A23" s="216"/>
      <c r="B23" s="224">
        <v>2</v>
      </c>
      <c r="C23" s="226" t="s">
        <v>104</v>
      </c>
    </row>
    <row r="24" spans="1:3" s="214" customFormat="1" ht="20.25" customHeight="1">
      <c r="A24" s="216"/>
      <c r="B24" s="224">
        <v>3</v>
      </c>
      <c r="C24" s="226" t="s">
        <v>117</v>
      </c>
    </row>
    <row r="25" spans="1:3" s="214" customFormat="1" ht="20.25" customHeight="1">
      <c r="A25" s="216"/>
      <c r="B25" s="216"/>
      <c r="C25" s="216"/>
    </row>
    <row r="26" spans="1:3" s="214" customFormat="1" ht="20.25" customHeight="1">
      <c r="A26" s="216" t="s">
        <v>133</v>
      </c>
      <c r="B26" s="216"/>
      <c r="C26" s="216"/>
    </row>
    <row r="27" spans="1:3" s="214" customFormat="1" ht="20.25" customHeight="1">
      <c r="A27" s="216" t="s">
        <v>5</v>
      </c>
      <c r="B27" s="216"/>
      <c r="C27" s="216"/>
    </row>
    <row r="28" spans="1:3" s="214" customFormat="1" ht="20.25" customHeight="1">
      <c r="A28" s="216"/>
      <c r="B28" s="216"/>
      <c r="C28" s="216"/>
    </row>
    <row r="29" spans="1:3" s="214" customFormat="1" ht="20.25" customHeight="1">
      <c r="A29" s="216"/>
      <c r="B29" s="224" t="s">
        <v>18</v>
      </c>
      <c r="C29" s="224" t="s">
        <v>16</v>
      </c>
    </row>
    <row r="30" spans="1:3" s="214" customFormat="1" ht="20.25" customHeight="1">
      <c r="A30" s="216"/>
      <c r="B30" s="224" t="s">
        <v>12</v>
      </c>
      <c r="C30" s="226" t="s">
        <v>0</v>
      </c>
    </row>
    <row r="31" spans="1:3" s="214" customFormat="1" ht="20.25" customHeight="1">
      <c r="A31" s="216"/>
      <c r="B31" s="224" t="s">
        <v>9</v>
      </c>
      <c r="C31" s="226" t="s">
        <v>42</v>
      </c>
    </row>
    <row r="32" spans="1:3" s="214" customFormat="1" ht="20.25" customHeight="1">
      <c r="A32" s="216"/>
      <c r="B32" s="224" t="s">
        <v>11</v>
      </c>
      <c r="C32" s="226" t="s">
        <v>68</v>
      </c>
    </row>
    <row r="33" spans="1:55" s="214" customFormat="1" ht="20.25" customHeight="1">
      <c r="A33" s="216"/>
      <c r="B33" s="224" t="s">
        <v>14</v>
      </c>
      <c r="C33" s="226" t="s">
        <v>26</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69</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134</v>
      </c>
      <c r="B40" s="216"/>
      <c r="C40" s="216"/>
    </row>
    <row r="41" spans="1:55" s="214" customFormat="1" ht="20.25" customHeight="1">
      <c r="A41" s="216" t="s">
        <v>48</v>
      </c>
      <c r="B41" s="216"/>
      <c r="C41" s="216"/>
    </row>
    <row r="42" spans="1:55" s="214" customFormat="1" ht="20.25" customHeight="1">
      <c r="A42" s="220" t="s">
        <v>100</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135</v>
      </c>
      <c r="B44" s="216"/>
    </row>
    <row r="45" spans="1:55" s="214" customFormat="1" ht="20.25" customHeight="1"/>
    <row r="46" spans="1:55" s="214" customFormat="1" ht="20.25" customHeight="1">
      <c r="A46" s="216" t="s">
        <v>136</v>
      </c>
      <c r="B46" s="216"/>
      <c r="C46" s="216"/>
    </row>
    <row r="47" spans="1:55" s="214" customFormat="1" ht="20.25" customHeight="1">
      <c r="A47" s="216" t="s">
        <v>101</v>
      </c>
      <c r="B47" s="216"/>
      <c r="C47" s="216"/>
    </row>
    <row r="48" spans="1:55" s="214" customFormat="1" ht="20.25" customHeight="1"/>
    <row r="49" spans="1:55" s="214" customFormat="1" ht="20.25" customHeight="1">
      <c r="A49" s="216" t="s">
        <v>24</v>
      </c>
      <c r="B49" s="216"/>
      <c r="C49" s="216"/>
    </row>
    <row r="50" spans="1:55" s="214" customFormat="1" ht="20.25" customHeight="1">
      <c r="A50" s="216" t="s">
        <v>102</v>
      </c>
      <c r="B50" s="216"/>
      <c r="C50" s="216"/>
    </row>
    <row r="51" spans="1:55" s="214" customFormat="1" ht="20.25" customHeight="1">
      <c r="A51" s="216"/>
      <c r="B51" s="216"/>
      <c r="C51" s="216"/>
    </row>
    <row r="52" spans="1:55" s="214" customFormat="1" ht="20.25" customHeight="1">
      <c r="A52" s="216" t="s">
        <v>137</v>
      </c>
      <c r="B52" s="216"/>
      <c r="C52" s="216"/>
    </row>
    <row r="53" spans="1:55" s="214" customFormat="1" ht="20.25" customHeight="1">
      <c r="A53" s="216"/>
      <c r="B53" s="216"/>
      <c r="C53" s="216"/>
    </row>
    <row r="54" spans="1:55" s="214" customFormat="1" ht="20.25" customHeight="1">
      <c r="A54" s="214" t="s">
        <v>57</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110</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138</v>
      </c>
      <c r="C58" s="223"/>
      <c r="D58" s="225"/>
      <c r="E58" s="225"/>
    </row>
    <row r="59" spans="1:55" s="214" customFormat="1" ht="20.25" customHeight="1">
      <c r="A59" s="221" t="s">
        <v>107</v>
      </c>
      <c r="B59" s="223"/>
      <c r="C59" s="223"/>
      <c r="D59" s="216"/>
      <c r="E59" s="216"/>
    </row>
    <row r="60" spans="1:55" s="214" customFormat="1" ht="20.25" customHeight="1">
      <c r="A60" s="222" t="s">
        <v>108</v>
      </c>
      <c r="B60" s="223"/>
      <c r="C60" s="223"/>
      <c r="D60" s="216"/>
      <c r="E60" s="216"/>
    </row>
    <row r="61" spans="1:55" s="214" customFormat="1" ht="20.25" customHeight="1">
      <c r="A61" s="221" t="s">
        <v>109</v>
      </c>
      <c r="B61" s="223"/>
      <c r="C61" s="223"/>
      <c r="D61" s="216"/>
      <c r="E61" s="216"/>
    </row>
    <row r="62" spans="1:55" s="214" customFormat="1" ht="20.25" customHeight="1">
      <c r="A62" s="222" t="s">
        <v>106</v>
      </c>
      <c r="B62" s="223"/>
      <c r="C62" s="223"/>
      <c r="D62" s="216"/>
      <c r="E62" s="216"/>
    </row>
    <row r="63" spans="1:55" s="214" customFormat="1" ht="20.25" customHeight="1">
      <c r="A63" s="221" t="s">
        <v>139</v>
      </c>
      <c r="B63" s="223"/>
      <c r="C63" s="223"/>
      <c r="D63" s="216"/>
      <c r="E63" s="216"/>
    </row>
    <row r="64" spans="1:55" s="214" customFormat="1" ht="20.25" customHeight="1">
      <c r="A64" s="221" t="s">
        <v>140</v>
      </c>
      <c r="B64" s="223"/>
      <c r="C64" s="223"/>
      <c r="D64" s="216"/>
      <c r="E64" s="216"/>
    </row>
    <row r="65" spans="1:5" s="214" customFormat="1" ht="20.25" customHeight="1">
      <c r="A65" s="221" t="s">
        <v>10</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election activeCell="C16" sqref="C16"/>
    </sheetView>
  </sheetViews>
  <sheetFormatPr defaultColWidth="9" defaultRowHeight="26.4"/>
  <cols>
    <col min="1" max="1" width="2" style="233" customWidth="1"/>
    <col min="2" max="2" width="8.59765625" style="233" customWidth="1"/>
    <col min="3" max="11" width="40.59765625" style="233" customWidth="1"/>
    <col min="12" max="16384" width="9" style="233"/>
  </cols>
  <sheetData>
    <row r="1" spans="2:11">
      <c r="B1" s="233" t="s">
        <v>81</v>
      </c>
    </row>
    <row r="3" spans="2:11">
      <c r="B3" s="234" t="s">
        <v>43</v>
      </c>
      <c r="C3" s="234" t="s">
        <v>82</v>
      </c>
    </row>
    <row r="4" spans="2:11">
      <c r="B4" s="234">
        <v>1</v>
      </c>
      <c r="C4" s="238" t="s">
        <v>116</v>
      </c>
    </row>
    <row r="5" spans="2:11">
      <c r="B5" s="234">
        <v>2</v>
      </c>
      <c r="C5" s="238" t="s">
        <v>58</v>
      </c>
    </row>
    <row r="6" spans="2:11">
      <c r="B6" s="234">
        <v>3</v>
      </c>
      <c r="C6" s="238"/>
    </row>
    <row r="7" spans="2:11">
      <c r="B7" s="234">
        <v>4</v>
      </c>
      <c r="C7" s="238"/>
    </row>
    <row r="8" spans="2:11">
      <c r="B8" s="234">
        <v>5</v>
      </c>
      <c r="C8" s="238"/>
    </row>
    <row r="9" spans="2:11">
      <c r="B9" s="234">
        <v>6</v>
      </c>
      <c r="C9" s="238"/>
    </row>
    <row r="10" spans="2:11">
      <c r="B10" s="234">
        <v>7</v>
      </c>
      <c r="C10" s="238"/>
    </row>
    <row r="11" spans="2:11">
      <c r="B11" s="234">
        <v>8</v>
      </c>
      <c r="C11" s="238"/>
    </row>
    <row r="13" spans="2:11">
      <c r="B13" s="233" t="s">
        <v>80</v>
      </c>
    </row>
    <row r="14" spans="2:11" ht="27"/>
    <row r="15" spans="2:11" ht="27">
      <c r="B15" s="235" t="s">
        <v>3</v>
      </c>
      <c r="C15" s="239" t="s">
        <v>8</v>
      </c>
      <c r="D15" s="243" t="s">
        <v>104</v>
      </c>
      <c r="E15" s="247" t="s">
        <v>117</v>
      </c>
      <c r="F15" s="248" t="s">
        <v>17</v>
      </c>
      <c r="G15" s="248" t="s">
        <v>17</v>
      </c>
      <c r="H15" s="248" t="s">
        <v>17</v>
      </c>
      <c r="I15" s="248" t="s">
        <v>17</v>
      </c>
      <c r="J15" s="248" t="s">
        <v>17</v>
      </c>
      <c r="K15" s="251" t="s">
        <v>17</v>
      </c>
    </row>
    <row r="16" spans="2:11">
      <c r="B16" s="236" t="s">
        <v>54</v>
      </c>
      <c r="C16" s="240" t="s">
        <v>118</v>
      </c>
      <c r="D16" s="244" t="s">
        <v>118</v>
      </c>
      <c r="E16" s="244" t="s">
        <v>51</v>
      </c>
      <c r="F16" s="244"/>
      <c r="G16" s="244"/>
      <c r="H16" s="244"/>
      <c r="I16" s="249"/>
      <c r="J16" s="249"/>
      <c r="K16" s="252"/>
    </row>
    <row r="17" spans="2:11">
      <c r="B17" s="236"/>
      <c r="C17" s="241" t="s">
        <v>17</v>
      </c>
      <c r="D17" s="244" t="s">
        <v>104</v>
      </c>
      <c r="E17" s="244" t="s">
        <v>104</v>
      </c>
      <c r="F17" s="244"/>
      <c r="G17" s="244"/>
      <c r="H17" s="244"/>
      <c r="I17" s="250"/>
      <c r="J17" s="250"/>
      <c r="K17" s="253"/>
    </row>
    <row r="18" spans="2:11">
      <c r="B18" s="236"/>
      <c r="C18" s="241" t="s">
        <v>17</v>
      </c>
      <c r="D18" s="244" t="s">
        <v>17</v>
      </c>
      <c r="E18" s="244" t="s">
        <v>119</v>
      </c>
      <c r="F18" s="244"/>
      <c r="G18" s="244"/>
      <c r="H18" s="244"/>
      <c r="I18" s="250"/>
      <c r="J18" s="250"/>
      <c r="K18" s="253"/>
    </row>
    <row r="19" spans="2:11">
      <c r="B19" s="236"/>
      <c r="C19" s="241" t="s">
        <v>17</v>
      </c>
      <c r="D19" s="244" t="s">
        <v>17</v>
      </c>
      <c r="E19" s="244" t="s">
        <v>61</v>
      </c>
      <c r="F19" s="244"/>
      <c r="G19" s="244"/>
      <c r="H19" s="244"/>
      <c r="I19" s="250"/>
      <c r="J19" s="250"/>
      <c r="K19" s="253"/>
    </row>
    <row r="20" spans="2:11">
      <c r="B20" s="236"/>
      <c r="C20" s="241" t="s">
        <v>17</v>
      </c>
      <c r="D20" s="244" t="s">
        <v>17</v>
      </c>
      <c r="E20" s="244" t="s">
        <v>73</v>
      </c>
      <c r="F20" s="244"/>
      <c r="G20" s="244"/>
      <c r="H20" s="244"/>
      <c r="I20" s="250"/>
      <c r="J20" s="250"/>
      <c r="K20" s="253"/>
    </row>
    <row r="21" spans="2:11">
      <c r="B21" s="236"/>
      <c r="C21" s="241" t="s">
        <v>17</v>
      </c>
      <c r="D21" s="244" t="s">
        <v>17</v>
      </c>
      <c r="E21" s="244" t="s">
        <v>17</v>
      </c>
      <c r="F21" s="244"/>
      <c r="G21" s="244"/>
      <c r="H21" s="244"/>
      <c r="I21" s="250"/>
      <c r="J21" s="250"/>
      <c r="K21" s="253"/>
    </row>
    <row r="22" spans="2:11">
      <c r="B22" s="236"/>
      <c r="C22" s="241" t="s">
        <v>17</v>
      </c>
      <c r="D22" s="244" t="s">
        <v>17</v>
      </c>
      <c r="E22" s="244" t="s">
        <v>17</v>
      </c>
      <c r="F22" s="244"/>
      <c r="G22" s="244"/>
      <c r="H22" s="244"/>
      <c r="I22" s="250"/>
      <c r="J22" s="250"/>
      <c r="K22" s="253"/>
    </row>
    <row r="23" spans="2:11">
      <c r="B23" s="236"/>
      <c r="C23" s="241" t="s">
        <v>17</v>
      </c>
      <c r="D23" s="244" t="s">
        <v>17</v>
      </c>
      <c r="E23" s="244" t="s">
        <v>17</v>
      </c>
      <c r="F23" s="244"/>
      <c r="G23" s="244"/>
      <c r="H23" s="244"/>
      <c r="I23" s="250"/>
      <c r="J23" s="250"/>
      <c r="K23" s="253"/>
    </row>
    <row r="24" spans="2:11">
      <c r="B24" s="236"/>
      <c r="C24" s="241" t="s">
        <v>17</v>
      </c>
      <c r="D24" s="244" t="s">
        <v>17</v>
      </c>
      <c r="E24" s="244" t="s">
        <v>17</v>
      </c>
      <c r="F24" s="244"/>
      <c r="G24" s="244"/>
      <c r="H24" s="244"/>
      <c r="I24" s="250"/>
      <c r="J24" s="250"/>
      <c r="K24" s="253"/>
    </row>
    <row r="25" spans="2:11">
      <c r="B25" s="236"/>
      <c r="C25" s="241" t="s">
        <v>17</v>
      </c>
      <c r="D25" s="245" t="s">
        <v>17</v>
      </c>
      <c r="E25" s="245" t="s">
        <v>17</v>
      </c>
      <c r="F25" s="245"/>
      <c r="G25" s="245"/>
      <c r="H25" s="245"/>
      <c r="I25" s="250"/>
      <c r="J25" s="250"/>
      <c r="K25" s="253"/>
    </row>
    <row r="26" spans="2:11">
      <c r="B26" s="236"/>
      <c r="C26" s="241" t="s">
        <v>17</v>
      </c>
      <c r="D26" s="245" t="s">
        <v>17</v>
      </c>
      <c r="E26" s="245" t="s">
        <v>17</v>
      </c>
      <c r="F26" s="245"/>
      <c r="G26" s="245"/>
      <c r="H26" s="245"/>
      <c r="I26" s="250"/>
      <c r="J26" s="250"/>
      <c r="K26" s="253"/>
    </row>
    <row r="27" spans="2:11">
      <c r="B27" s="236"/>
      <c r="C27" s="241" t="s">
        <v>17</v>
      </c>
      <c r="D27" s="245" t="s">
        <v>17</v>
      </c>
      <c r="E27" s="245" t="s">
        <v>17</v>
      </c>
      <c r="F27" s="245"/>
      <c r="G27" s="245"/>
      <c r="H27" s="245"/>
      <c r="I27" s="250"/>
      <c r="J27" s="250"/>
      <c r="K27" s="253"/>
    </row>
    <row r="28" spans="2:11" ht="27">
      <c r="B28" s="237"/>
      <c r="C28" s="242" t="s">
        <v>17</v>
      </c>
      <c r="D28" s="246" t="s">
        <v>17</v>
      </c>
      <c r="E28" s="246" t="s">
        <v>17</v>
      </c>
      <c r="F28" s="246"/>
      <c r="G28" s="246"/>
      <c r="H28" s="246"/>
      <c r="I28" s="246"/>
      <c r="J28" s="246"/>
      <c r="K28" s="254"/>
    </row>
    <row r="31" spans="2:11">
      <c r="C31" s="233" t="s">
        <v>93</v>
      </c>
    </row>
    <row r="32" spans="2:11">
      <c r="C32" s="233" t="s">
        <v>6</v>
      </c>
    </row>
    <row r="33" spans="3:3">
      <c r="C33" s="233" t="s">
        <v>112</v>
      </c>
    </row>
    <row r="34" spans="3:3">
      <c r="C34" s="233" t="s">
        <v>96</v>
      </c>
    </row>
    <row r="35" spans="3:3">
      <c r="C35" s="233" t="s">
        <v>120</v>
      </c>
    </row>
    <row r="36" spans="3:3">
      <c r="C36" s="233" t="s">
        <v>121</v>
      </c>
    </row>
    <row r="37" spans="3:3">
      <c r="C37" s="233" t="s">
        <v>44</v>
      </c>
    </row>
    <row r="38" spans="3:3">
      <c r="C38" s="233" t="s">
        <v>47</v>
      </c>
    </row>
    <row r="40" spans="3:3">
      <c r="C40" s="233" t="s">
        <v>114</v>
      </c>
    </row>
    <row r="41" spans="3:3">
      <c r="C41" s="233" t="s">
        <v>71</v>
      </c>
    </row>
    <row r="42" spans="3:3">
      <c r="C42" s="233" t="s">
        <v>64</v>
      </c>
    </row>
    <row r="43" spans="3:3">
      <c r="C43" s="233" t="s">
        <v>75</v>
      </c>
    </row>
    <row r="44" spans="3:3">
      <c r="C44" s="233" t="s">
        <v>45</v>
      </c>
    </row>
    <row r="45" spans="3:3">
      <c r="C45" s="233" t="s">
        <v>34</v>
      </c>
    </row>
  </sheetData>
  <mergeCells count="1">
    <mergeCell ref="B16:B28"/>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2021-03-21T05:52:46Z</cp:lastPrinted>
  <dcterms:created xsi:type="dcterms:W3CDTF">2020-01-14T23:44:41Z</dcterms:created>
  <dcterms:modified xsi:type="dcterms:W3CDTF">2025-12-01T05:24:33Z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2025-12-01T05:24:33Z</vt:filetime>
  </property>
</Properties>
</file>